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bookViews>
    <workbookView xWindow="0" yWindow="0" windowWidth="28800" windowHeight="12030" tabRatio="856"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4" r:id="rId12"/>
  </sheets>
  <externalReferences>
    <externalReference r:id="rId13"/>
    <externalReference r:id="rId14"/>
    <externalReference r:id="rId15"/>
  </externalReferences>
  <definedNames>
    <definedName name="_xlnm._FilterDatabase" localSheetId="9" hidden="1">'6.2. Паспорт фин осв ввод'!$A$23:$X$64</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закупке'!$A$1:$AV$37</definedName>
    <definedName name="_xlnm.Print_Area" localSheetId="11">'8. Общие сведения'!$A$1:$B$107</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H81" i="26" l="1"/>
  <c r="B25" i="26"/>
  <c r="F30" i="27"/>
  <c r="F26" i="27"/>
  <c r="F27" i="27"/>
  <c r="F28" i="27"/>
  <c r="F29" i="27"/>
  <c r="F31" i="27"/>
  <c r="F32" i="27"/>
  <c r="F33" i="27"/>
  <c r="F34" i="27"/>
  <c r="F35" i="27"/>
  <c r="F36" i="27"/>
  <c r="F37" i="27"/>
  <c r="F38" i="27"/>
  <c r="F39" i="27"/>
  <c r="F40" i="27"/>
  <c r="F41" i="27"/>
  <c r="F42" i="27"/>
  <c r="F43" i="27"/>
  <c r="F44" i="27"/>
  <c r="F45" i="27"/>
  <c r="F46" i="27"/>
  <c r="F47" i="27"/>
  <c r="F48" i="27"/>
  <c r="F49" i="27"/>
  <c r="F50" i="27"/>
  <c r="F51" i="27"/>
  <c r="F52" i="27"/>
  <c r="F53" i="27"/>
  <c r="F54" i="27"/>
  <c r="F55" i="27"/>
  <c r="F56" i="27"/>
  <c r="F57" i="27"/>
  <c r="F58" i="27"/>
  <c r="F59" i="27"/>
  <c r="F60" i="27"/>
  <c r="F61" i="27"/>
  <c r="F62" i="27"/>
  <c r="F63" i="27"/>
  <c r="F64" i="27"/>
  <c r="F25" i="27"/>
  <c r="M30" i="27"/>
  <c r="M24" i="27"/>
  <c r="O30" i="27"/>
  <c r="O24" i="27"/>
  <c r="E27" i="27" l="1"/>
  <c r="B82" i="24" l="1"/>
  <c r="B76" i="24"/>
  <c r="N34" i="27" l="1"/>
  <c r="C24" i="27"/>
  <c r="C30" i="27"/>
  <c r="E31" i="27"/>
  <c r="B33" i="24" l="1"/>
  <c r="B84" i="24" s="1"/>
  <c r="B98" i="24" l="1"/>
  <c r="B22" i="24"/>
  <c r="A15" i="24"/>
  <c r="B21" i="24" s="1"/>
  <c r="A12" i="24"/>
  <c r="A9" i="24"/>
  <c r="A5" i="24"/>
  <c r="B58" i="24"/>
  <c r="B41" i="24"/>
  <c r="B32" i="24"/>
  <c r="AD30" i="5"/>
  <c r="AE30" i="5" s="1"/>
  <c r="AD26" i="5"/>
  <c r="D26" i="5"/>
  <c r="D30" i="5" s="1"/>
  <c r="X33" i="5"/>
  <c r="X32" i="5"/>
  <c r="AB30" i="5"/>
  <c r="X30" i="5"/>
  <c r="L30" i="5"/>
  <c r="L24" i="27"/>
  <c r="L30" i="27"/>
  <c r="D30" i="27"/>
  <c r="A15" i="26"/>
  <c r="A12" i="26"/>
  <c r="A9" i="26"/>
  <c r="A5" i="26"/>
  <c r="G106" i="26"/>
  <c r="G73" i="26" s="1"/>
  <c r="G85" i="26" s="1"/>
  <c r="F106" i="26"/>
  <c r="F73" i="26" s="1"/>
  <c r="F85" i="26" s="1"/>
  <c r="E106" i="26"/>
  <c r="E73" i="26" s="1"/>
  <c r="E85" i="26" s="1"/>
  <c r="D106" i="26"/>
  <c r="D73" i="26" s="1"/>
  <c r="D85" i="26" s="1"/>
  <c r="C106" i="26"/>
  <c r="C73" i="26" s="1"/>
  <c r="C85" i="26" s="1"/>
  <c r="H10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AH104" i="26" s="1"/>
  <c r="AI104" i="26" s="1"/>
  <c r="AJ104" i="26" s="1"/>
  <c r="AK104" i="26" s="1"/>
  <c r="AL104" i="26" s="1"/>
  <c r="B102" i="26"/>
  <c r="C102" i="26" s="1"/>
  <c r="D102" i="26" s="1"/>
  <c r="E102" i="26" s="1"/>
  <c r="F102" i="26" s="1"/>
  <c r="G102" i="26" s="1"/>
  <c r="H102" i="26" s="1"/>
  <c r="I102" i="26" s="1"/>
  <c r="J102" i="26" s="1"/>
  <c r="K101" i="26"/>
  <c r="L101" i="26" s="1"/>
  <c r="M101" i="26" s="1"/>
  <c r="N101" i="26" s="1"/>
  <c r="O101" i="26" s="1"/>
  <c r="P101" i="26" s="1"/>
  <c r="Q101" i="26" s="1"/>
  <c r="R101" i="26" s="1"/>
  <c r="S101" i="26" s="1"/>
  <c r="T101" i="26" s="1"/>
  <c r="U101" i="26" s="1"/>
  <c r="V101" i="26" s="1"/>
  <c r="W101" i="26" s="1"/>
  <c r="X101" i="26" s="1"/>
  <c r="Y101" i="26" s="1"/>
  <c r="Z101" i="26" s="1"/>
  <c r="AA101" i="26" s="1"/>
  <c r="AB101" i="26" s="1"/>
  <c r="AC101" i="26" s="1"/>
  <c r="AD101" i="26" s="1"/>
  <c r="AE101" i="26" s="1"/>
  <c r="AF101" i="26" s="1"/>
  <c r="AG101" i="26" s="1"/>
  <c r="AH101"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AH100" i="26" s="1"/>
  <c r="AI100" i="26" s="1"/>
  <c r="AJ100" i="26" s="1"/>
  <c r="AK100" i="26" s="1"/>
  <c r="AL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H76" i="26"/>
  <c r="G76" i="26"/>
  <c r="F76" i="26"/>
  <c r="E76" i="26"/>
  <c r="D76" i="26"/>
  <c r="C76" i="26"/>
  <c r="B76" i="26"/>
  <c r="B74" i="26"/>
  <c r="B73" i="26"/>
  <c r="B85" i="26" s="1"/>
  <c r="A62" i="26"/>
  <c r="H60" i="26"/>
  <c r="G60" i="26"/>
  <c r="F60" i="26"/>
  <c r="E60" i="26"/>
  <c r="D60" i="26"/>
  <c r="C60" i="26"/>
  <c r="B60" i="26"/>
  <c r="AL59" i="26"/>
  <c r="AK59" i="26"/>
  <c r="AJ59" i="26"/>
  <c r="AI59" i="26"/>
  <c r="AH59" i="26"/>
  <c r="AG59" i="26"/>
  <c r="AF59" i="26"/>
  <c r="AE59" i="26"/>
  <c r="AD59" i="26"/>
  <c r="AC59" i="26"/>
  <c r="AB59" i="26"/>
  <c r="AA59" i="26"/>
  <c r="Z59" i="26"/>
  <c r="Y59" i="26"/>
  <c r="X59" i="26"/>
  <c r="W59" i="26"/>
  <c r="V59" i="26"/>
  <c r="U59" i="26"/>
  <c r="T59" i="26"/>
  <c r="S59" i="26"/>
  <c r="R59" i="26"/>
  <c r="Q59" i="26"/>
  <c r="P59" i="26"/>
  <c r="O59" i="26"/>
  <c r="N59" i="26"/>
  <c r="M59" i="26"/>
  <c r="L59" i="26"/>
  <c r="K59" i="26"/>
  <c r="J59" i="26"/>
  <c r="I59" i="26"/>
  <c r="H59" i="26"/>
  <c r="G59" i="26"/>
  <c r="F59" i="26"/>
  <c r="E59" i="26"/>
  <c r="D59" i="26"/>
  <c r="C59" i="26"/>
  <c r="B59" i="26"/>
  <c r="C58" i="26"/>
  <c r="C74" i="26" s="1"/>
  <c r="B52" i="26"/>
  <c r="J49" i="26"/>
  <c r="B49" i="26"/>
  <c r="AA48" i="26"/>
  <c r="J48" i="26"/>
  <c r="I48" i="26"/>
  <c r="H48" i="26"/>
  <c r="G48" i="26"/>
  <c r="F48" i="26"/>
  <c r="E48" i="26"/>
  <c r="D48" i="26"/>
  <c r="C48" i="26"/>
  <c r="B48" i="26"/>
  <c r="B47" i="26"/>
  <c r="B45" i="26"/>
  <c r="B46" i="26" s="1"/>
  <c r="C47" i="26" l="1"/>
  <c r="F49" i="26"/>
  <c r="K48" i="26"/>
  <c r="D49" i="26"/>
  <c r="H49" i="26"/>
  <c r="S48" i="26"/>
  <c r="O48" i="26"/>
  <c r="W48" i="26"/>
  <c r="K80" i="26"/>
  <c r="AA80" i="26"/>
  <c r="B30" i="24"/>
  <c r="M48" i="26"/>
  <c r="Q48" i="26"/>
  <c r="U48" i="26"/>
  <c r="Y48" i="26"/>
  <c r="AC48" i="26"/>
  <c r="AI101" i="26"/>
  <c r="AJ101" i="26" s="1"/>
  <c r="AK101" i="26" s="1"/>
  <c r="AL101" i="26" s="1"/>
  <c r="AL48" i="26" s="1"/>
  <c r="AH48" i="26"/>
  <c r="L48" i="26"/>
  <c r="N48" i="26"/>
  <c r="P48" i="26"/>
  <c r="R48" i="26"/>
  <c r="T48" i="26"/>
  <c r="V48" i="26"/>
  <c r="X48" i="26"/>
  <c r="Z48" i="26"/>
  <c r="AB48" i="26"/>
  <c r="AD48" i="26"/>
  <c r="C49" i="26"/>
  <c r="E49" i="26"/>
  <c r="G49" i="26"/>
  <c r="I49" i="26"/>
  <c r="C52" i="26"/>
  <c r="P80" i="26"/>
  <c r="AK80" i="26"/>
  <c r="C66" i="26"/>
  <c r="C68" i="26" s="1"/>
  <c r="C75" i="26" s="1"/>
  <c r="G66" i="26"/>
  <c r="G68" i="26" s="1"/>
  <c r="K102" i="26"/>
  <c r="B43" i="24"/>
  <c r="B78" i="24"/>
  <c r="B71" i="24"/>
  <c r="B81" i="24"/>
  <c r="B83" i="24"/>
  <c r="B34" i="24"/>
  <c r="B60" i="24"/>
  <c r="B38" i="24"/>
  <c r="B51" i="24"/>
  <c r="B64" i="24"/>
  <c r="B74" i="24"/>
  <c r="B55" i="24"/>
  <c r="B68" i="24"/>
  <c r="B75" i="24"/>
  <c r="B47" i="24"/>
  <c r="AD37" i="5"/>
  <c r="B29" i="24" s="1"/>
  <c r="G75" i="26"/>
  <c r="H80" i="26"/>
  <c r="H66" i="26"/>
  <c r="H68" i="26" s="1"/>
  <c r="T80" i="26"/>
  <c r="AF80" i="26"/>
  <c r="E80" i="26"/>
  <c r="D80" i="26"/>
  <c r="D66" i="26"/>
  <c r="D68" i="26" s="1"/>
  <c r="L80" i="26"/>
  <c r="X80" i="26"/>
  <c r="B54" i="26"/>
  <c r="B29" i="26"/>
  <c r="AB80" i="26"/>
  <c r="AJ80" i="26"/>
  <c r="I67" i="26"/>
  <c r="AE48" i="26"/>
  <c r="AI48" i="26"/>
  <c r="I80" i="26"/>
  <c r="M80" i="26"/>
  <c r="Q80" i="26"/>
  <c r="Y80" i="26"/>
  <c r="AC80" i="26"/>
  <c r="AG80" i="26"/>
  <c r="U80" i="26"/>
  <c r="AF48" i="26"/>
  <c r="B80" i="26"/>
  <c r="B79" i="26"/>
  <c r="F80" i="26"/>
  <c r="J80" i="26"/>
  <c r="N80" i="26"/>
  <c r="R80" i="26"/>
  <c r="V80" i="26"/>
  <c r="Z80" i="26"/>
  <c r="AD80" i="26"/>
  <c r="AH80" i="26"/>
  <c r="AL80" i="26"/>
  <c r="E66" i="26"/>
  <c r="E68" i="26" s="1"/>
  <c r="AG48" i="26"/>
  <c r="D58" i="26"/>
  <c r="C80" i="26"/>
  <c r="G80" i="26"/>
  <c r="O80" i="26"/>
  <c r="S80" i="26"/>
  <c r="W80" i="26"/>
  <c r="AE80" i="26"/>
  <c r="AI80" i="26"/>
  <c r="B66" i="26"/>
  <c r="B68" i="26" s="1"/>
  <c r="F66" i="26"/>
  <c r="F68" i="26" s="1"/>
  <c r="I105" i="26"/>
  <c r="I106" i="26" s="1"/>
  <c r="I73" i="26" s="1"/>
  <c r="I85" i="26" s="1"/>
  <c r="H106" i="26"/>
  <c r="H73" i="26" s="1"/>
  <c r="H85" i="26" s="1"/>
  <c r="AK48" i="26" l="1"/>
  <c r="AJ48" i="26"/>
  <c r="L102" i="26"/>
  <c r="K49" i="26"/>
  <c r="B73" i="24"/>
  <c r="F75" i="26"/>
  <c r="B75" i="26"/>
  <c r="D74" i="26"/>
  <c r="D47" i="26"/>
  <c r="D52" i="26"/>
  <c r="E58" i="26"/>
  <c r="I76" i="26"/>
  <c r="J67" i="26"/>
  <c r="H75" i="26"/>
  <c r="D75" i="26"/>
  <c r="C79" i="26"/>
  <c r="J105" i="26"/>
  <c r="E75" i="26"/>
  <c r="B55" i="26"/>
  <c r="B56" i="26" s="1"/>
  <c r="B69" i="26" s="1"/>
  <c r="B77" i="26" s="1"/>
  <c r="M102" i="26" l="1"/>
  <c r="L49" i="26"/>
  <c r="B82" i="26"/>
  <c r="D79" i="26"/>
  <c r="E79" i="26" s="1"/>
  <c r="K105" i="26"/>
  <c r="J106" i="26"/>
  <c r="J73" i="26" s="1"/>
  <c r="J85" i="26" s="1"/>
  <c r="C53" i="26"/>
  <c r="J76" i="26"/>
  <c r="K67" i="26"/>
  <c r="E74" i="26"/>
  <c r="E47" i="26"/>
  <c r="F58" i="26"/>
  <c r="E52" i="26"/>
  <c r="B70" i="26"/>
  <c r="N102" i="26" l="1"/>
  <c r="M49" i="26"/>
  <c r="B71" i="26"/>
  <c r="L105" i="26"/>
  <c r="L106" i="26" s="1"/>
  <c r="L73" i="26" s="1"/>
  <c r="L85" i="26" s="1"/>
  <c r="K76" i="26"/>
  <c r="L67" i="26"/>
  <c r="F74" i="26"/>
  <c r="F47" i="26"/>
  <c r="G58" i="26"/>
  <c r="F52" i="26"/>
  <c r="F79" i="26"/>
  <c r="G79" i="26" s="1"/>
  <c r="C55" i="26"/>
  <c r="D53" i="26" s="1"/>
  <c r="K106" i="26"/>
  <c r="K73" i="26" s="1"/>
  <c r="K85" i="26" s="1"/>
  <c r="O102" i="26" l="1"/>
  <c r="N49" i="26"/>
  <c r="C82" i="26"/>
  <c r="C56" i="26"/>
  <c r="C69" i="26" s="1"/>
  <c r="G74" i="26"/>
  <c r="H58" i="26"/>
  <c r="G52" i="26"/>
  <c r="G47" i="26"/>
  <c r="B78" i="26"/>
  <c r="B83" i="26" s="1"/>
  <c r="D55" i="26"/>
  <c r="L76" i="26"/>
  <c r="M67" i="26"/>
  <c r="M105" i="26"/>
  <c r="M106" i="26" s="1"/>
  <c r="M73" i="26" s="1"/>
  <c r="M85" i="26" s="1"/>
  <c r="B72" i="26"/>
  <c r="P102" i="26" l="1"/>
  <c r="O49" i="26"/>
  <c r="C77" i="26"/>
  <c r="C70" i="26"/>
  <c r="D82" i="26"/>
  <c r="D56" i="26"/>
  <c r="D69" i="26" s="1"/>
  <c r="H47" i="26"/>
  <c r="H74" i="26"/>
  <c r="I58" i="26"/>
  <c r="H52" i="26"/>
  <c r="M76" i="26"/>
  <c r="N67" i="26"/>
  <c r="N105" i="26"/>
  <c r="E53" i="26"/>
  <c r="B88" i="26"/>
  <c r="B84" i="26"/>
  <c r="B89" i="26" s="1"/>
  <c r="B86" i="26"/>
  <c r="Q102" i="26" l="1"/>
  <c r="P49" i="26"/>
  <c r="D77" i="26"/>
  <c r="D70" i="26"/>
  <c r="I47" i="26"/>
  <c r="I61" i="26" s="1"/>
  <c r="I74" i="26"/>
  <c r="J58" i="26"/>
  <c r="I52" i="26"/>
  <c r="B87" i="26"/>
  <c r="B90" i="26" s="1"/>
  <c r="O105" i="26"/>
  <c r="O106" i="26" s="1"/>
  <c r="O73" i="26" s="1"/>
  <c r="O85" i="26" s="1"/>
  <c r="N76" i="26"/>
  <c r="O67" i="26"/>
  <c r="C71" i="26"/>
  <c r="E55" i="26"/>
  <c r="N106" i="26"/>
  <c r="N73" i="26" s="1"/>
  <c r="N85" i="26" s="1"/>
  <c r="R102" i="26" l="1"/>
  <c r="Q49" i="26"/>
  <c r="E82" i="26"/>
  <c r="E56" i="26"/>
  <c r="E69" i="26" s="1"/>
  <c r="J74" i="26"/>
  <c r="J47" i="26"/>
  <c r="J61" i="26" s="1"/>
  <c r="J60" i="26" s="1"/>
  <c r="J66" i="26" s="1"/>
  <c r="J68" i="26" s="1"/>
  <c r="K58" i="26"/>
  <c r="J52" i="26"/>
  <c r="C78" i="26"/>
  <c r="C83" i="26" s="1"/>
  <c r="D71" i="26"/>
  <c r="P105" i="26"/>
  <c r="P106" i="26" s="1"/>
  <c r="P73" i="26" s="1"/>
  <c r="P85" i="26" s="1"/>
  <c r="C72" i="26"/>
  <c r="F53" i="26"/>
  <c r="P67" i="26"/>
  <c r="O76" i="26"/>
  <c r="I60" i="26"/>
  <c r="I66" i="26" s="1"/>
  <c r="I68" i="26" s="1"/>
  <c r="D78" i="26" l="1"/>
  <c r="D83" i="26" s="1"/>
  <c r="D86" i="26" s="1"/>
  <c r="S102" i="26"/>
  <c r="R49" i="26"/>
  <c r="P76" i="26"/>
  <c r="Q67" i="26"/>
  <c r="F55" i="26"/>
  <c r="G53" i="26" s="1"/>
  <c r="C86" i="26"/>
  <c r="C88" i="26"/>
  <c r="C84" i="26"/>
  <c r="C89" i="26" s="1"/>
  <c r="I75" i="26"/>
  <c r="D72" i="26"/>
  <c r="K74" i="26"/>
  <c r="L58" i="26"/>
  <c r="K52" i="26"/>
  <c r="K47" i="26"/>
  <c r="K61" i="26" s="1"/>
  <c r="E77" i="26"/>
  <c r="E70" i="26"/>
  <c r="Q105" i="26"/>
  <c r="Q106" i="26" s="1"/>
  <c r="Q73" i="26" s="1"/>
  <c r="Q85" i="26" s="1"/>
  <c r="J75" i="26"/>
  <c r="D84" i="26" l="1"/>
  <c r="D88" i="26"/>
  <c r="T102" i="26"/>
  <c r="S49" i="26"/>
  <c r="K60" i="26"/>
  <c r="K66" i="26" s="1"/>
  <c r="K68" i="26" s="1"/>
  <c r="G55" i="26"/>
  <c r="H53" i="26" s="1"/>
  <c r="Q76" i="26"/>
  <c r="R67" i="26"/>
  <c r="R105" i="26"/>
  <c r="E71" i="26"/>
  <c r="L74" i="26"/>
  <c r="L47" i="26"/>
  <c r="L61" i="26" s="1"/>
  <c r="L60" i="26" s="1"/>
  <c r="L66" i="26" s="1"/>
  <c r="L68" i="26" s="1"/>
  <c r="M58" i="26"/>
  <c r="L52" i="26"/>
  <c r="D89" i="26"/>
  <c r="C87" i="26"/>
  <c r="C90" i="26" s="1"/>
  <c r="D87" i="26"/>
  <c r="F82" i="26"/>
  <c r="F56" i="26"/>
  <c r="F69" i="26" s="1"/>
  <c r="U102" i="26" l="1"/>
  <c r="T49" i="26"/>
  <c r="D90" i="26"/>
  <c r="E78" i="26"/>
  <c r="E83" i="26" s="1"/>
  <c r="M74" i="26"/>
  <c r="M47" i="26"/>
  <c r="M61" i="26" s="1"/>
  <c r="N58" i="26"/>
  <c r="M52" i="26"/>
  <c r="E72" i="26"/>
  <c r="G82" i="26"/>
  <c r="G56" i="26"/>
  <c r="G69" i="26" s="1"/>
  <c r="H55" i="26"/>
  <c r="I53" i="26" s="1"/>
  <c r="F77" i="26"/>
  <c r="F70" i="26"/>
  <c r="L75" i="26"/>
  <c r="S105" i="26"/>
  <c r="S106" i="26" s="1"/>
  <c r="S73" i="26" s="1"/>
  <c r="S85" i="26" s="1"/>
  <c r="R76" i="26"/>
  <c r="S67" i="26"/>
  <c r="R106" i="26"/>
  <c r="R73" i="26" s="1"/>
  <c r="R85" i="26" s="1"/>
  <c r="K75" i="26"/>
  <c r="V102" i="26" l="1"/>
  <c r="U49" i="26"/>
  <c r="I55" i="26"/>
  <c r="J53" i="26" s="1"/>
  <c r="H82" i="26"/>
  <c r="H56" i="26"/>
  <c r="H69" i="26" s="1"/>
  <c r="G77" i="26"/>
  <c r="G70" i="26"/>
  <c r="N74" i="26"/>
  <c r="N47" i="26"/>
  <c r="N61" i="26" s="1"/>
  <c r="O58" i="26"/>
  <c r="N52" i="26"/>
  <c r="S76" i="26"/>
  <c r="T67" i="26"/>
  <c r="T105" i="26"/>
  <c r="F71" i="26"/>
  <c r="M60" i="26"/>
  <c r="M66" i="26" s="1"/>
  <c r="M68" i="26" s="1"/>
  <c r="E86" i="26"/>
  <c r="E84" i="26"/>
  <c r="E89" i="26" s="1"/>
  <c r="E88" i="26"/>
  <c r="W102" i="26" l="1"/>
  <c r="V49" i="26"/>
  <c r="J55" i="26"/>
  <c r="F78" i="26"/>
  <c r="F83" i="26" s="1"/>
  <c r="U105" i="26"/>
  <c r="G71" i="26"/>
  <c r="G72" i="26" s="1"/>
  <c r="E87" i="26"/>
  <c r="E90" i="26" s="1"/>
  <c r="M75" i="26"/>
  <c r="T106" i="26"/>
  <c r="T73" i="26" s="1"/>
  <c r="T85" i="26" s="1"/>
  <c r="O74" i="26"/>
  <c r="P58" i="26"/>
  <c r="O52" i="26"/>
  <c r="O47" i="26"/>
  <c r="O61" i="26" s="1"/>
  <c r="F72" i="26"/>
  <c r="T76" i="26"/>
  <c r="U67" i="26"/>
  <c r="N60" i="26"/>
  <c r="N66" i="26" s="1"/>
  <c r="N68" i="26" s="1"/>
  <c r="H77" i="26"/>
  <c r="H70" i="26"/>
  <c r="I82" i="26"/>
  <c r="I56" i="26"/>
  <c r="I69" i="26" s="1"/>
  <c r="X102" i="26" l="1"/>
  <c r="W49" i="26"/>
  <c r="G78" i="26"/>
  <c r="G83" i="26" s="1"/>
  <c r="G86" i="26" s="1"/>
  <c r="H71" i="26"/>
  <c r="V105" i="26"/>
  <c r="V106" i="26" s="1"/>
  <c r="V73" i="26" s="1"/>
  <c r="V85" i="26" s="1"/>
  <c r="U76" i="26"/>
  <c r="V67" i="26"/>
  <c r="O60" i="26"/>
  <c r="O66" i="26" s="1"/>
  <c r="O68" i="26" s="1"/>
  <c r="U106" i="26"/>
  <c r="U73" i="26" s="1"/>
  <c r="U85" i="26" s="1"/>
  <c r="I77" i="26"/>
  <c r="I70" i="26"/>
  <c r="F86" i="26"/>
  <c r="F84" i="26"/>
  <c r="F89" i="26" s="1"/>
  <c r="F88" i="26"/>
  <c r="J82" i="26"/>
  <c r="J56" i="26"/>
  <c r="J69" i="26" s="1"/>
  <c r="N75" i="26"/>
  <c r="P47" i="26"/>
  <c r="P61" i="26" s="1"/>
  <c r="P74" i="26"/>
  <c r="P52" i="26"/>
  <c r="Q58" i="26"/>
  <c r="K53" i="26"/>
  <c r="G84" i="26" l="1"/>
  <c r="G88" i="26"/>
  <c r="Y102" i="26"/>
  <c r="X49" i="26"/>
  <c r="V76" i="26"/>
  <c r="W67" i="26"/>
  <c r="Q47" i="26"/>
  <c r="Q61" i="26" s="1"/>
  <c r="Q74" i="26"/>
  <c r="R58" i="26"/>
  <c r="Q52" i="26"/>
  <c r="P60" i="26"/>
  <c r="P66" i="26" s="1"/>
  <c r="P68" i="26" s="1"/>
  <c r="G89" i="26"/>
  <c r="H78" i="26"/>
  <c r="K55" i="26"/>
  <c r="L53" i="26" s="1"/>
  <c r="J77" i="26"/>
  <c r="J70" i="26"/>
  <c r="G87" i="26"/>
  <c r="F87" i="26"/>
  <c r="F90" i="26" s="1"/>
  <c r="I71" i="26"/>
  <c r="O75" i="26"/>
  <c r="W105" i="26"/>
  <c r="H72" i="26"/>
  <c r="Z102" i="26" l="1"/>
  <c r="Y49" i="26"/>
  <c r="I78" i="26"/>
  <c r="X105" i="26"/>
  <c r="P75" i="26"/>
  <c r="Q60" i="26"/>
  <c r="Q66" i="26" s="1"/>
  <c r="Q68" i="26" s="1"/>
  <c r="J71" i="26"/>
  <c r="I72" i="26"/>
  <c r="G90" i="26"/>
  <c r="L55" i="26"/>
  <c r="W76" i="26"/>
  <c r="X67" i="26"/>
  <c r="W106" i="26"/>
  <c r="W73" i="26" s="1"/>
  <c r="W85" i="26" s="1"/>
  <c r="K82" i="26"/>
  <c r="K56" i="26"/>
  <c r="K69" i="26" s="1"/>
  <c r="R74" i="26"/>
  <c r="R47" i="26"/>
  <c r="R61" i="26" s="1"/>
  <c r="S58" i="26"/>
  <c r="R52" i="26"/>
  <c r="Z49" i="26" l="1"/>
  <c r="AA102" i="26"/>
  <c r="J78" i="26"/>
  <c r="J72" i="26"/>
  <c r="Y105" i="26"/>
  <c r="X106" i="26"/>
  <c r="X73" i="26" s="1"/>
  <c r="X85" i="26" s="1"/>
  <c r="R60" i="26"/>
  <c r="R66" i="26" s="1"/>
  <c r="R68" i="26" s="1"/>
  <c r="L82" i="26"/>
  <c r="L56" i="26"/>
  <c r="L69" i="26" s="1"/>
  <c r="X76" i="26"/>
  <c r="Y67" i="26"/>
  <c r="K77" i="26"/>
  <c r="K70" i="26"/>
  <c r="Q75" i="26"/>
  <c r="S74" i="26"/>
  <c r="T58" i="26"/>
  <c r="S52" i="26"/>
  <c r="S47" i="26"/>
  <c r="S61" i="26" s="1"/>
  <c r="M53" i="26"/>
  <c r="AB102" i="26" l="1"/>
  <c r="AA49" i="26"/>
  <c r="M55" i="26"/>
  <c r="N53" i="26" s="1"/>
  <c r="S60" i="26"/>
  <c r="S66" i="26" s="1"/>
  <c r="S68" i="26" s="1"/>
  <c r="Y76" i="26"/>
  <c r="Z67" i="26"/>
  <c r="L77" i="26"/>
  <c r="L70" i="26"/>
  <c r="Z105" i="26"/>
  <c r="Z106" i="26" s="1"/>
  <c r="Z73" i="26" s="1"/>
  <c r="Z85" i="26" s="1"/>
  <c r="T74" i="26"/>
  <c r="T47" i="26"/>
  <c r="T61" i="26" s="1"/>
  <c r="T52" i="26"/>
  <c r="U58" i="26"/>
  <c r="K71" i="26"/>
  <c r="K78" i="26" s="1"/>
  <c r="R75" i="26"/>
  <c r="Y106" i="26"/>
  <c r="Y73" i="26" s="1"/>
  <c r="Y85" i="26" s="1"/>
  <c r="AB49" i="26" l="1"/>
  <c r="AC102" i="26"/>
  <c r="N55" i="26"/>
  <c r="O53" i="26" s="1"/>
  <c r="S75" i="26"/>
  <c r="T60" i="26"/>
  <c r="T66" i="26" s="1"/>
  <c r="T68" i="26" s="1"/>
  <c r="Z76" i="26"/>
  <c r="AA67" i="26"/>
  <c r="K72" i="26"/>
  <c r="L71" i="26"/>
  <c r="L78" i="26" s="1"/>
  <c r="U74" i="26"/>
  <c r="U47" i="26"/>
  <c r="U61" i="26" s="1"/>
  <c r="V58" i="26"/>
  <c r="U52" i="26"/>
  <c r="AA105" i="26"/>
  <c r="AA106" i="26" s="1"/>
  <c r="AA73" i="26" s="1"/>
  <c r="AA85" i="26" s="1"/>
  <c r="M82" i="26"/>
  <c r="M56" i="26"/>
  <c r="M69" i="26" s="1"/>
  <c r="AD102" i="26" l="1"/>
  <c r="AC49" i="26"/>
  <c r="L72" i="26"/>
  <c r="T75" i="26"/>
  <c r="AA76" i="26"/>
  <c r="AB67" i="26"/>
  <c r="V74" i="26"/>
  <c r="V47" i="26"/>
  <c r="V61" i="26" s="1"/>
  <c r="W58" i="26"/>
  <c r="V52" i="26"/>
  <c r="M77" i="26"/>
  <c r="M70" i="26"/>
  <c r="O55" i="26"/>
  <c r="P53" i="26" s="1"/>
  <c r="AB105" i="26"/>
  <c r="AB106" i="26" s="1"/>
  <c r="AB73" i="26" s="1"/>
  <c r="AB85" i="26" s="1"/>
  <c r="U60" i="26"/>
  <c r="U66" i="26" s="1"/>
  <c r="U68" i="26" s="1"/>
  <c r="N82" i="26"/>
  <c r="N56" i="26"/>
  <c r="N69" i="26" s="1"/>
  <c r="AD49" i="26" l="1"/>
  <c r="AE102" i="26"/>
  <c r="N77" i="26"/>
  <c r="N70" i="26"/>
  <c r="AC105" i="26"/>
  <c r="M71" i="26"/>
  <c r="M78" i="26" s="1"/>
  <c r="W74" i="26"/>
  <c r="X58" i="26"/>
  <c r="W52" i="26"/>
  <c r="W47" i="26"/>
  <c r="W61" i="26" s="1"/>
  <c r="P55" i="26"/>
  <c r="Q53" i="26" s="1"/>
  <c r="AB76" i="26"/>
  <c r="AC67" i="26"/>
  <c r="U75" i="26"/>
  <c r="O56" i="26"/>
  <c r="O69" i="26" s="1"/>
  <c r="O82" i="26"/>
  <c r="V60" i="26"/>
  <c r="V66" i="26" s="1"/>
  <c r="V68" i="26" s="1"/>
  <c r="AF102" i="26" l="1"/>
  <c r="AE49" i="26"/>
  <c r="Q55" i="26"/>
  <c r="R53" i="26" s="1"/>
  <c r="X74" i="26"/>
  <c r="X47" i="26"/>
  <c r="X61" i="26" s="1"/>
  <c r="Y58" i="26"/>
  <c r="X52" i="26"/>
  <c r="AD105" i="26"/>
  <c r="AD106" i="26" s="1"/>
  <c r="AD73" i="26" s="1"/>
  <c r="AD85" i="26" s="1"/>
  <c r="P82" i="26"/>
  <c r="P56" i="26"/>
  <c r="P69" i="26" s="1"/>
  <c r="AC106" i="26"/>
  <c r="AC73" i="26" s="1"/>
  <c r="AC85" i="26" s="1"/>
  <c r="V75" i="26"/>
  <c r="AC76" i="26"/>
  <c r="AD67" i="26"/>
  <c r="W60" i="26"/>
  <c r="W66" i="26" s="1"/>
  <c r="W68" i="26" s="1"/>
  <c r="N71" i="26"/>
  <c r="N78" i="26" s="1"/>
  <c r="O77" i="26"/>
  <c r="O70" i="26"/>
  <c r="M72" i="26"/>
  <c r="AG102" i="26" l="1"/>
  <c r="AF49" i="26"/>
  <c r="N72" i="26"/>
  <c r="R55" i="26"/>
  <c r="W75" i="26"/>
  <c r="AE105" i="26"/>
  <c r="AD76" i="26"/>
  <c r="AE67" i="26"/>
  <c r="P77" i="26"/>
  <c r="P70" i="26"/>
  <c r="X60" i="26"/>
  <c r="X66" i="26" s="1"/>
  <c r="X68" i="26" s="1"/>
  <c r="O71" i="26"/>
  <c r="O78" i="26" s="1"/>
  <c r="Y74" i="26"/>
  <c r="Y47" i="26"/>
  <c r="Y61" i="26" s="1"/>
  <c r="Z58" i="26"/>
  <c r="Y52" i="26"/>
  <c r="Q82" i="26"/>
  <c r="Q56" i="26"/>
  <c r="Q69" i="26" s="1"/>
  <c r="AH102" i="26" l="1"/>
  <c r="AG49" i="26"/>
  <c r="Z74" i="26"/>
  <c r="Z47" i="26"/>
  <c r="Z61" i="26" s="1"/>
  <c r="AA58" i="26"/>
  <c r="Z52" i="26"/>
  <c r="X75" i="26"/>
  <c r="AE76" i="26"/>
  <c r="AF67" i="26"/>
  <c r="O72" i="26"/>
  <c r="AF105" i="26"/>
  <c r="AE106" i="26"/>
  <c r="AE73" i="26" s="1"/>
  <c r="AE85" i="26" s="1"/>
  <c r="R82" i="26"/>
  <c r="R56" i="26"/>
  <c r="R69" i="26" s="1"/>
  <c r="P71" i="26"/>
  <c r="P78" i="26" s="1"/>
  <c r="Q77" i="26"/>
  <c r="Q70" i="26"/>
  <c r="Y60" i="26"/>
  <c r="Y66" i="26" s="1"/>
  <c r="Y68" i="26" s="1"/>
  <c r="S53" i="26"/>
  <c r="AI102" i="26" l="1"/>
  <c r="AH49" i="26"/>
  <c r="Y75" i="26"/>
  <c r="P72" i="26"/>
  <c r="AF76" i="26"/>
  <c r="AG67" i="26"/>
  <c r="S55" i="26"/>
  <c r="T53" i="26" s="1"/>
  <c r="Q71" i="26"/>
  <c r="Q78" i="26" s="1"/>
  <c r="R77" i="26"/>
  <c r="R70" i="26"/>
  <c r="AG105" i="26"/>
  <c r="AG106" i="26" s="1"/>
  <c r="AG73" i="26" s="1"/>
  <c r="AG85" i="26" s="1"/>
  <c r="AA74" i="26"/>
  <c r="AB58" i="26"/>
  <c r="AA52" i="26"/>
  <c r="AA47" i="26"/>
  <c r="AA61" i="26" s="1"/>
  <c r="AF106" i="26"/>
  <c r="AF73" i="26" s="1"/>
  <c r="AF85" i="26" s="1"/>
  <c r="Z60" i="26"/>
  <c r="Z66" i="26" s="1"/>
  <c r="Z68" i="26" s="1"/>
  <c r="AJ102" i="26" l="1"/>
  <c r="AI49" i="26"/>
  <c r="Q72" i="26"/>
  <c r="R71" i="26"/>
  <c r="R78" i="26" s="1"/>
  <c r="Z75" i="26"/>
  <c r="AB47" i="26"/>
  <c r="AB61" i="26" s="1"/>
  <c r="AC58" i="26"/>
  <c r="AB52" i="26"/>
  <c r="AB74" i="26"/>
  <c r="T55" i="26"/>
  <c r="S82" i="26"/>
  <c r="S56" i="26"/>
  <c r="S69" i="26" s="1"/>
  <c r="AA60" i="26"/>
  <c r="AA66" i="26" s="1"/>
  <c r="AA68" i="26" s="1"/>
  <c r="AH105" i="26"/>
  <c r="AH106" i="26" s="1"/>
  <c r="AH73" i="26" s="1"/>
  <c r="AH85" i="26" s="1"/>
  <c r="AG76" i="26"/>
  <c r="AH67" i="26"/>
  <c r="AK102" i="26" l="1"/>
  <c r="AJ49" i="26"/>
  <c r="S77" i="26"/>
  <c r="S70" i="26"/>
  <c r="T82" i="26"/>
  <c r="T56" i="26"/>
  <c r="T69" i="26" s="1"/>
  <c r="AI105" i="26"/>
  <c r="AB60" i="26"/>
  <c r="AB66" i="26" s="1"/>
  <c r="AB68" i="26" s="1"/>
  <c r="AH76" i="26"/>
  <c r="AI67" i="26"/>
  <c r="AA75" i="26"/>
  <c r="U53" i="26"/>
  <c r="AC74" i="26"/>
  <c r="AC47" i="26"/>
  <c r="AC61" i="26" s="1"/>
  <c r="AD58" i="26"/>
  <c r="AC52" i="26"/>
  <c r="R72" i="26"/>
  <c r="AL102" i="26" l="1"/>
  <c r="AL49" i="26" s="1"/>
  <c r="AK49" i="26"/>
  <c r="AB75" i="26"/>
  <c r="AD74" i="26"/>
  <c r="AD47" i="26"/>
  <c r="AD61" i="26" s="1"/>
  <c r="AE58" i="26"/>
  <c r="AD52" i="26"/>
  <c r="T77" i="26"/>
  <c r="T70" i="26"/>
  <c r="AI76" i="26"/>
  <c r="AJ67" i="26"/>
  <c r="AJ105" i="26"/>
  <c r="AJ106" i="26" s="1"/>
  <c r="AJ73" i="26" s="1"/>
  <c r="AJ85" i="26" s="1"/>
  <c r="S71" i="26"/>
  <c r="S78" i="26" s="1"/>
  <c r="AC60" i="26"/>
  <c r="AC66" i="26" s="1"/>
  <c r="AC68" i="26" s="1"/>
  <c r="U55" i="26"/>
  <c r="V53" i="26" s="1"/>
  <c r="AI106" i="26"/>
  <c r="AI73" i="26" s="1"/>
  <c r="AI85" i="26" s="1"/>
  <c r="V55" i="26" l="1"/>
  <c r="W53" i="26" s="1"/>
  <c r="U82" i="26"/>
  <c r="U56" i="26"/>
  <c r="U69" i="26" s="1"/>
  <c r="S72" i="26"/>
  <c r="AK105" i="26"/>
  <c r="AE74" i="26"/>
  <c r="AF58" i="26"/>
  <c r="AE52" i="26"/>
  <c r="AE47" i="26"/>
  <c r="AE61" i="26" s="1"/>
  <c r="AC75" i="26"/>
  <c r="AJ76" i="26"/>
  <c r="AK67" i="26"/>
  <c r="T71" i="26"/>
  <c r="T78" i="26" s="1"/>
  <c r="AD60" i="26"/>
  <c r="AD66" i="26" s="1"/>
  <c r="AD68" i="26" s="1"/>
  <c r="W55" i="26" l="1"/>
  <c r="AE60" i="26"/>
  <c r="AE66" i="26" s="1"/>
  <c r="AE68" i="26" s="1"/>
  <c r="AL105" i="26"/>
  <c r="AL106" i="26" s="1"/>
  <c r="AL73" i="26" s="1"/>
  <c r="AL85" i="26" s="1"/>
  <c r="AK76" i="26"/>
  <c r="AL67" i="26"/>
  <c r="AL76" i="26" s="1"/>
  <c r="AK106" i="26"/>
  <c r="AK73" i="26" s="1"/>
  <c r="AK85" i="26" s="1"/>
  <c r="AD75" i="26"/>
  <c r="U77" i="26"/>
  <c r="U70" i="26"/>
  <c r="T72" i="26"/>
  <c r="AF74" i="26"/>
  <c r="AF47" i="26"/>
  <c r="AF61" i="26" s="1"/>
  <c r="AG58" i="26"/>
  <c r="AF52" i="26"/>
  <c r="V82" i="26"/>
  <c r="V56" i="26"/>
  <c r="V69" i="26" s="1"/>
  <c r="AF60" i="26" l="1"/>
  <c r="AF66" i="26" s="1"/>
  <c r="AF68" i="26" s="1"/>
  <c r="W82" i="26"/>
  <c r="W56" i="26"/>
  <c r="W69" i="26" s="1"/>
  <c r="AE75" i="26"/>
  <c r="V77" i="26"/>
  <c r="V70" i="26"/>
  <c r="U71" i="26"/>
  <c r="U78" i="26" s="1"/>
  <c r="AG74" i="26"/>
  <c r="AG47" i="26"/>
  <c r="AG61" i="26" s="1"/>
  <c r="AH58" i="26"/>
  <c r="AG52" i="26"/>
  <c r="X53" i="26"/>
  <c r="U72" i="26" l="1"/>
  <c r="W77" i="26"/>
  <c r="W70" i="26"/>
  <c r="AH74" i="26"/>
  <c r="AH47" i="26"/>
  <c r="AH61" i="26" s="1"/>
  <c r="AI58" i="26"/>
  <c r="AH52" i="26"/>
  <c r="X55" i="26"/>
  <c r="AG60" i="26"/>
  <c r="AG66" i="26" s="1"/>
  <c r="AG68" i="26" s="1"/>
  <c r="V71" i="26"/>
  <c r="V78" i="26" s="1"/>
  <c r="AF75" i="26"/>
  <c r="X82" i="26" l="1"/>
  <c r="X56" i="26"/>
  <c r="X69" i="26" s="1"/>
  <c r="AH60" i="26"/>
  <c r="AH66" i="26" s="1"/>
  <c r="AH68" i="26" s="1"/>
  <c r="AG75" i="26"/>
  <c r="W71" i="26"/>
  <c r="W78" i="26" s="1"/>
  <c r="V72" i="26"/>
  <c r="Y53" i="26"/>
  <c r="AI74" i="26"/>
  <c r="AJ58" i="26"/>
  <c r="AI52" i="26"/>
  <c r="AI47" i="26"/>
  <c r="AI61" i="26" s="1"/>
  <c r="AJ74" i="26" l="1"/>
  <c r="AJ47" i="26"/>
  <c r="AJ61" i="26" s="1"/>
  <c r="AJ52" i="26"/>
  <c r="AK58" i="26"/>
  <c r="AI60" i="26"/>
  <c r="AI66" i="26" s="1"/>
  <c r="AI68" i="26" s="1"/>
  <c r="Y55" i="26"/>
  <c r="W72" i="26"/>
  <c r="AH75" i="26"/>
  <c r="X77" i="26"/>
  <c r="X70" i="26"/>
  <c r="Y82" i="26" l="1"/>
  <c r="Y56" i="26"/>
  <c r="Y69" i="26" s="1"/>
  <c r="Z53" i="26"/>
  <c r="AK74" i="26"/>
  <c r="AK47" i="26"/>
  <c r="AK61" i="26" s="1"/>
  <c r="AL58" i="26"/>
  <c r="AK52" i="26"/>
  <c r="X71" i="26"/>
  <c r="X78" i="26" s="1"/>
  <c r="AI75" i="26"/>
  <c r="AJ60" i="26"/>
  <c r="AJ66" i="26" s="1"/>
  <c r="AJ68" i="26" s="1"/>
  <c r="AJ75" i="26" l="1"/>
  <c r="AL74" i="26"/>
  <c r="AL47" i="26"/>
  <c r="AL61" i="26" s="1"/>
  <c r="AL52" i="26"/>
  <c r="Z55" i="26"/>
  <c r="AA53" i="26" s="1"/>
  <c r="AK60" i="26"/>
  <c r="AK66" i="26" s="1"/>
  <c r="AK68" i="26" s="1"/>
  <c r="X72" i="26"/>
  <c r="Y77" i="26"/>
  <c r="Y70" i="26"/>
  <c r="AA55" i="26" l="1"/>
  <c r="AB53" i="26" s="1"/>
  <c r="Y71" i="26"/>
  <c r="Y78" i="26" s="1"/>
  <c r="AK75" i="26"/>
  <c r="AL60" i="26"/>
  <c r="AL66" i="26" s="1"/>
  <c r="AL68" i="26" s="1"/>
  <c r="Z82" i="26"/>
  <c r="Z56" i="26"/>
  <c r="Z69" i="26" s="1"/>
  <c r="AB55" i="26" l="1"/>
  <c r="Z77" i="26"/>
  <c r="Z70" i="26"/>
  <c r="AL75" i="26"/>
  <c r="Y72" i="26"/>
  <c r="AA82" i="26"/>
  <c r="AA56" i="26"/>
  <c r="AA69" i="26" s="1"/>
  <c r="AB82" i="26" l="1"/>
  <c r="AB56" i="26"/>
  <c r="AB69" i="26" s="1"/>
  <c r="Z71" i="26"/>
  <c r="Z78" i="26" s="1"/>
  <c r="AA77" i="26"/>
  <c r="AA70" i="26"/>
  <c r="AC53" i="26"/>
  <c r="AA71" i="26" l="1"/>
  <c r="AA78" i="26" s="1"/>
  <c r="Z72" i="26"/>
  <c r="AB77" i="26"/>
  <c r="AB70" i="26"/>
  <c r="AC55" i="26"/>
  <c r="AD53" i="26" s="1"/>
  <c r="AA72" i="26" l="1"/>
  <c r="AD55" i="26"/>
  <c r="AC82" i="26"/>
  <c r="AC56" i="26"/>
  <c r="AC69" i="26" s="1"/>
  <c r="AB71" i="26"/>
  <c r="AB78" i="26" s="1"/>
  <c r="AC77" i="26" l="1"/>
  <c r="AC70" i="26"/>
  <c r="AD82" i="26"/>
  <c r="AD56" i="26"/>
  <c r="AD69" i="26" s="1"/>
  <c r="AB72" i="26"/>
  <c r="AE53" i="26"/>
  <c r="AD77" i="26" l="1"/>
  <c r="AD70" i="26"/>
  <c r="AE55" i="26"/>
  <c r="AC71" i="26"/>
  <c r="AC78" i="26" s="1"/>
  <c r="AE82" i="26" l="1"/>
  <c r="AE56" i="26"/>
  <c r="AE69" i="26" s="1"/>
  <c r="AD71" i="26"/>
  <c r="AD78" i="26" s="1"/>
  <c r="AC72" i="26"/>
  <c r="AF53" i="26"/>
  <c r="AE77" i="26" l="1"/>
  <c r="AE70" i="26"/>
  <c r="AD72" i="26"/>
  <c r="AF55" i="26"/>
  <c r="AG53" i="26" s="1"/>
  <c r="AG55" i="26" l="1"/>
  <c r="AH53" i="26" s="1"/>
  <c r="AE71" i="26"/>
  <c r="AE78" i="26" s="1"/>
  <c r="AF82" i="26"/>
  <c r="AF56" i="26"/>
  <c r="AF69" i="26" s="1"/>
  <c r="AH55" i="26" l="1"/>
  <c r="AI53" i="26" s="1"/>
  <c r="AE72" i="26"/>
  <c r="AF77" i="26"/>
  <c r="AF70" i="26"/>
  <c r="AG82" i="26"/>
  <c r="AG56" i="26"/>
  <c r="AG69" i="26" s="1"/>
  <c r="AI55" i="26" l="1"/>
  <c r="AJ53" i="26" s="1"/>
  <c r="AF71" i="26"/>
  <c r="AF78" i="26" s="1"/>
  <c r="AG77" i="26"/>
  <c r="AG70" i="26"/>
  <c r="AH82" i="26"/>
  <c r="AH56" i="26"/>
  <c r="AH69" i="26" s="1"/>
  <c r="AJ55" i="26" l="1"/>
  <c r="AK53" i="26" s="1"/>
  <c r="AF72" i="26"/>
  <c r="AG71" i="26"/>
  <c r="AG78" i="26" s="1"/>
  <c r="AH77" i="26"/>
  <c r="AH70" i="26"/>
  <c r="AI82" i="26"/>
  <c r="AI56" i="26"/>
  <c r="AI69" i="26" s="1"/>
  <c r="AG72" i="26" l="1"/>
  <c r="AJ82" i="26"/>
  <c r="AJ56" i="26"/>
  <c r="AJ69" i="26" s="1"/>
  <c r="AH71" i="26"/>
  <c r="AH78" i="26" s="1"/>
  <c r="AI77" i="26"/>
  <c r="AI70" i="26"/>
  <c r="AK55" i="26"/>
  <c r="AL53" i="26" s="1"/>
  <c r="AL55" i="26" s="1"/>
  <c r="AH72" i="26" l="1"/>
  <c r="AL82" i="26"/>
  <c r="AL56" i="26"/>
  <c r="AL69" i="26" s="1"/>
  <c r="AK56" i="26"/>
  <c r="AK69" i="26" s="1"/>
  <c r="AK82" i="26"/>
  <c r="AI71" i="26"/>
  <c r="AI78" i="26" s="1"/>
  <c r="AJ77" i="26"/>
  <c r="AJ70" i="26"/>
  <c r="AJ71" i="26" l="1"/>
  <c r="AJ78" i="26" s="1"/>
  <c r="AK77" i="26"/>
  <c r="AK70" i="26"/>
  <c r="AL77" i="26"/>
  <c r="AL70" i="26"/>
  <c r="AI72" i="26"/>
  <c r="AJ72" i="26" l="1"/>
  <c r="AK71" i="26"/>
  <c r="AK78" i="26" s="1"/>
  <c r="AL71" i="26"/>
  <c r="AL78" i="26" l="1"/>
  <c r="AK72" i="26"/>
  <c r="AL72" i="26"/>
  <c r="E33" i="27" l="1"/>
  <c r="E34" i="27"/>
  <c r="E35" i="27"/>
  <c r="E36" i="27"/>
  <c r="E37" i="27"/>
  <c r="E38" i="27"/>
  <c r="E39" i="27"/>
  <c r="E40" i="27"/>
  <c r="E41" i="27"/>
  <c r="E42" i="27"/>
  <c r="E43" i="27"/>
  <c r="E44" i="27"/>
  <c r="E45" i="27"/>
  <c r="E46" i="27"/>
  <c r="E47" i="27"/>
  <c r="E48" i="27"/>
  <c r="E49" i="27"/>
  <c r="E50" i="27"/>
  <c r="E51" i="27"/>
  <c r="E52" i="27"/>
  <c r="E53" i="27"/>
  <c r="E54" i="27"/>
  <c r="E55" i="27"/>
  <c r="E56" i="27"/>
  <c r="E57" i="27"/>
  <c r="E58" i="27"/>
  <c r="E59" i="27"/>
  <c r="E60" i="27"/>
  <c r="E61" i="27"/>
  <c r="E62" i="27"/>
  <c r="E63" i="27"/>
  <c r="E64" i="27"/>
  <c r="E32" i="27" l="1"/>
  <c r="S30" i="27" l="1"/>
  <c r="R30" i="27"/>
  <c r="Q30" i="27"/>
  <c r="P30" i="27"/>
  <c r="N30" i="27"/>
  <c r="K30" i="27"/>
  <c r="J30" i="27"/>
  <c r="I30" i="27"/>
  <c r="H79" i="26" l="1"/>
  <c r="H83" i="26" s="1"/>
  <c r="E30" i="27"/>
  <c r="I79" i="26" l="1"/>
  <c r="I83" i="26" s="1"/>
  <c r="I86" i="26" s="1"/>
  <c r="H84" i="26"/>
  <c r="H89" i="26" s="1"/>
  <c r="H86" i="26"/>
  <c r="H88" i="26"/>
  <c r="U64" i="27"/>
  <c r="U63" i="27"/>
  <c r="U62" i="27"/>
  <c r="U61" i="27"/>
  <c r="U60" i="27"/>
  <c r="U59" i="27"/>
  <c r="U58" i="27"/>
  <c r="U57" i="27"/>
  <c r="T57" i="27"/>
  <c r="U56" i="27"/>
  <c r="U55" i="27"/>
  <c r="U54" i="27"/>
  <c r="U53" i="27"/>
  <c r="U52" i="27"/>
  <c r="T52" i="27"/>
  <c r="U51" i="27"/>
  <c r="U50" i="27"/>
  <c r="T50" i="27"/>
  <c r="U49" i="27"/>
  <c r="U48" i="27"/>
  <c r="U47" i="27"/>
  <c r="U46" i="27"/>
  <c r="U45" i="27"/>
  <c r="U44" i="27"/>
  <c r="U43" i="27"/>
  <c r="U42" i="27"/>
  <c r="U41" i="27"/>
  <c r="U40" i="27"/>
  <c r="U39" i="27"/>
  <c r="U38" i="27"/>
  <c r="U37" i="27"/>
  <c r="U36" i="27"/>
  <c r="U35" i="27"/>
  <c r="U34" i="27"/>
  <c r="U33" i="27"/>
  <c r="U32" i="27"/>
  <c r="U31" i="27"/>
  <c r="U30" i="27"/>
  <c r="C49" i="7" s="1"/>
  <c r="U29" i="27"/>
  <c r="U28" i="27"/>
  <c r="U27" i="27"/>
  <c r="U26" i="27"/>
  <c r="U25" i="27"/>
  <c r="T27" i="27"/>
  <c r="T33" i="27"/>
  <c r="T34" i="27"/>
  <c r="E24" i="27"/>
  <c r="D24" i="27"/>
  <c r="I84" i="26" l="1"/>
  <c r="I89" i="26" s="1"/>
  <c r="J79" i="26"/>
  <c r="K79" i="26" s="1"/>
  <c r="K83" i="26" s="1"/>
  <c r="K86" i="26" s="1"/>
  <c r="I88" i="26"/>
  <c r="I87" i="26"/>
  <c r="H87" i="26"/>
  <c r="H90" i="26" s="1"/>
  <c r="J83" i="26"/>
  <c r="T32" i="27"/>
  <c r="H30" i="27"/>
  <c r="C40" i="7"/>
  <c r="T31" i="27"/>
  <c r="F24" i="27"/>
  <c r="S24" i="27"/>
  <c r="R24" i="27"/>
  <c r="N24" i="27"/>
  <c r="K24" i="27"/>
  <c r="J24" i="27"/>
  <c r="J86" i="26" l="1"/>
  <c r="K87" i="26" s="1"/>
  <c r="J88" i="26"/>
  <c r="K88" i="26"/>
  <c r="J84" i="26"/>
  <c r="J89" i="26" s="1"/>
  <c r="K84" i="26"/>
  <c r="L79" i="26"/>
  <c r="I90" i="26"/>
  <c r="U24" i="27"/>
  <c r="C48" i="7" s="1"/>
  <c r="T30" i="27"/>
  <c r="K89" i="26" l="1"/>
  <c r="M79" i="26"/>
  <c r="J87" i="26"/>
  <c r="J90" i="26" s="1"/>
  <c r="L83" i="26"/>
  <c r="E23" i="27"/>
  <c r="F23" i="27" s="1"/>
  <c r="G23" i="27" s="1"/>
  <c r="G24" i="27"/>
  <c r="K90" i="26" l="1"/>
  <c r="M83" i="26"/>
  <c r="M86" i="26" s="1"/>
  <c r="N79" i="26"/>
  <c r="L86" i="26"/>
  <c r="L88" i="26"/>
  <c r="L84" i="26"/>
  <c r="L89" i="26" s="1"/>
  <c r="G28" i="26" s="1"/>
  <c r="H63" i="27"/>
  <c r="T63" i="27" s="1"/>
  <c r="H62" i="27"/>
  <c r="T62" i="27" s="1"/>
  <c r="H59" i="27"/>
  <c r="T59" i="27" s="1"/>
  <c r="H55" i="27"/>
  <c r="T55" i="27" s="1"/>
  <c r="H54" i="27"/>
  <c r="T54" i="27" s="1"/>
  <c r="H51" i="27"/>
  <c r="T51" i="27" s="1"/>
  <c r="H47" i="27"/>
  <c r="T47" i="27" s="1"/>
  <c r="H43" i="27"/>
  <c r="T43" i="27" s="1"/>
  <c r="T42" i="27"/>
  <c r="H39" i="27"/>
  <c r="T39" i="27" s="1"/>
  <c r="H35" i="27"/>
  <c r="T35" i="27" s="1"/>
  <c r="T26" i="27"/>
  <c r="Q24" i="27"/>
  <c r="P24" i="27"/>
  <c r="I24" i="27"/>
  <c r="M84" i="26" l="1"/>
  <c r="M88" i="26"/>
  <c r="M89" i="26"/>
  <c r="L87" i="26"/>
  <c r="L90" i="26" s="1"/>
  <c r="G29" i="26" s="1"/>
  <c r="N83" i="26"/>
  <c r="O79" i="26"/>
  <c r="M87" i="26"/>
  <c r="T25" i="27"/>
  <c r="T29" i="27"/>
  <c r="H53" i="27"/>
  <c r="T53" i="27" s="1"/>
  <c r="H61" i="27"/>
  <c r="T61" i="27" s="1"/>
  <c r="H37" i="27"/>
  <c r="T37" i="27" s="1"/>
  <c r="H41" i="27"/>
  <c r="T41" i="27" s="1"/>
  <c r="H45" i="27"/>
  <c r="T45" i="27" s="1"/>
  <c r="H49" i="27"/>
  <c r="T49" i="27" s="1"/>
  <c r="T28" i="27"/>
  <c r="H36" i="27"/>
  <c r="T36" i="27" s="1"/>
  <c r="H38" i="27"/>
  <c r="T38" i="27" s="1"/>
  <c r="H44" i="27"/>
  <c r="T44" i="27" s="1"/>
  <c r="H46" i="27"/>
  <c r="T46" i="27" s="1"/>
  <c r="H58" i="27"/>
  <c r="T58" i="27" s="1"/>
  <c r="H40" i="27"/>
  <c r="T40" i="27" s="1"/>
  <c r="H48" i="27"/>
  <c r="T48" i="27" s="1"/>
  <c r="H56" i="27"/>
  <c r="T56" i="27" s="1"/>
  <c r="H60" i="27"/>
  <c r="T60" i="27" s="1"/>
  <c r="H64" i="27"/>
  <c r="T64" i="27" s="1"/>
  <c r="M90" i="26" l="1"/>
  <c r="N86" i="26"/>
  <c r="N84" i="26"/>
  <c r="N89" i="26" s="1"/>
  <c r="N88" i="26"/>
  <c r="O83" i="26"/>
  <c r="O86" i="26" s="1"/>
  <c r="P79" i="26"/>
  <c r="H24" i="27"/>
  <c r="T24" i="27" s="1"/>
  <c r="O87" i="26" l="1"/>
  <c r="P83" i="26"/>
  <c r="P86" i="26" s="1"/>
  <c r="P87" i="26" s="1"/>
  <c r="Q79" i="26"/>
  <c r="P88" i="26"/>
  <c r="O88" i="26"/>
  <c r="P84" i="26"/>
  <c r="N87" i="26"/>
  <c r="N90" i="26" s="1"/>
  <c r="O84" i="26"/>
  <c r="O89" i="26" s="1"/>
  <c r="A8" i="17"/>
  <c r="E9" i="14"/>
  <c r="P90" i="26" l="1"/>
  <c r="O90" i="26"/>
  <c r="P89" i="26"/>
  <c r="Q83" i="26"/>
  <c r="R79" i="26"/>
  <c r="A14" i="12"/>
  <c r="R83" i="26" l="1"/>
  <c r="S79" i="26"/>
  <c r="Q86" i="26"/>
  <c r="Q84" i="26"/>
  <c r="Q89" i="26" s="1"/>
  <c r="Q88" i="26"/>
  <c r="A15" i="5"/>
  <c r="A12" i="5"/>
  <c r="A9" i="5"/>
  <c r="A5" i="5"/>
  <c r="A15" i="16"/>
  <c r="A14" i="27" s="1"/>
  <c r="A12" i="16"/>
  <c r="A11" i="27" s="1"/>
  <c r="A9" i="16"/>
  <c r="A8" i="27" s="1"/>
  <c r="A15" i="10"/>
  <c r="A12" i="10"/>
  <c r="A9" i="10"/>
  <c r="A5" i="10"/>
  <c r="A4" i="17"/>
  <c r="A14" i="17"/>
  <c r="A11" i="17"/>
  <c r="A6" i="13"/>
  <c r="A5" i="14"/>
  <c r="A4" i="12"/>
  <c r="A5" i="16" s="1"/>
  <c r="A4" i="27" s="1"/>
  <c r="A5" i="6"/>
  <c r="A15" i="6"/>
  <c r="A12" i="6"/>
  <c r="A9" i="6"/>
  <c r="E15" i="14"/>
  <c r="E12" i="14"/>
  <c r="A16" i="13"/>
  <c r="A13" i="13"/>
  <c r="A10" i="13"/>
  <c r="A11" i="12"/>
  <c r="A8" i="12"/>
  <c r="Q87" i="26" l="1"/>
  <c r="Q90" i="26" s="1"/>
  <c r="S83" i="26"/>
  <c r="T79" i="26"/>
  <c r="R86" i="26"/>
  <c r="R87" i="26" s="1"/>
  <c r="R84" i="26"/>
  <c r="R89" i="26" s="1"/>
  <c r="R88"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83" i="26" l="1"/>
  <c r="U79" i="26"/>
  <c r="S86" i="26"/>
  <c r="S87" i="26" s="1"/>
  <c r="S90" i="26" s="1"/>
  <c r="S88" i="26"/>
  <c r="S84" i="26"/>
  <c r="S89" i="26" s="1"/>
  <c r="G30" i="26"/>
  <c r="R90" i="26"/>
  <c r="U83" i="26" l="1"/>
  <c r="V79" i="26"/>
  <c r="T86" i="26"/>
  <c r="T87" i="26" s="1"/>
  <c r="T90" i="26" s="1"/>
  <c r="T88" i="26"/>
  <c r="T84" i="26"/>
  <c r="T89" i="26" s="1"/>
  <c r="V83" i="26" l="1"/>
  <c r="W79" i="26"/>
  <c r="U86" i="26"/>
  <c r="U87" i="26" s="1"/>
  <c r="U90" i="26" s="1"/>
  <c r="U84" i="26"/>
  <c r="U89" i="26" s="1"/>
  <c r="U88" i="26"/>
  <c r="W83" i="26" l="1"/>
  <c r="X79" i="26"/>
  <c r="V86" i="26"/>
  <c r="V87" i="26" s="1"/>
  <c r="V90" i="26" s="1"/>
  <c r="V84" i="26"/>
  <c r="V89" i="26" s="1"/>
  <c r="V88" i="26"/>
  <c r="X83" i="26" l="1"/>
  <c r="Y79" i="26"/>
  <c r="W86" i="26"/>
  <c r="W87" i="26" s="1"/>
  <c r="W90" i="26" s="1"/>
  <c r="W84" i="26"/>
  <c r="W89" i="26" s="1"/>
  <c r="W88" i="26"/>
  <c r="Y83" i="26" l="1"/>
  <c r="Z79" i="26"/>
  <c r="X86" i="26"/>
  <c r="X87" i="26" s="1"/>
  <c r="X90" i="26" s="1"/>
  <c r="X88" i="26"/>
  <c r="X84" i="26"/>
  <c r="X89" i="26" s="1"/>
  <c r="Z83" i="26" l="1"/>
  <c r="AA79" i="26"/>
  <c r="Y86" i="26"/>
  <c r="Y87" i="26" s="1"/>
  <c r="Y90" i="26" s="1"/>
  <c r="Y84" i="26"/>
  <c r="Y89" i="26" s="1"/>
  <c r="Y88" i="26"/>
  <c r="AA83" i="26" l="1"/>
  <c r="AB79" i="26"/>
  <c r="Z86" i="26"/>
  <c r="Z87" i="26" s="1"/>
  <c r="Z90" i="26" s="1"/>
  <c r="Z88" i="26"/>
  <c r="Z84" i="26"/>
  <c r="Z89" i="26" s="1"/>
  <c r="AB83" i="26" l="1"/>
  <c r="AC79" i="26"/>
  <c r="AA86" i="26"/>
  <c r="AA87" i="26" s="1"/>
  <c r="AA90" i="26" s="1"/>
  <c r="AA88" i="26"/>
  <c r="AA84" i="26"/>
  <c r="AA89" i="26" s="1"/>
  <c r="AC83" i="26" l="1"/>
  <c r="AD79" i="26"/>
  <c r="AB86" i="26"/>
  <c r="AB87" i="26" s="1"/>
  <c r="AB90" i="26" s="1"/>
  <c r="AB88" i="26"/>
  <c r="AB84" i="26"/>
  <c r="AB89" i="26" s="1"/>
  <c r="AD83" i="26" l="1"/>
  <c r="AE79" i="26"/>
  <c r="AC86" i="26"/>
  <c r="AC87" i="26" s="1"/>
  <c r="AC90" i="26" s="1"/>
  <c r="AC88" i="26"/>
  <c r="AC84" i="26"/>
  <c r="AC89" i="26" s="1"/>
  <c r="AE83" i="26" l="1"/>
  <c r="AF79" i="26"/>
  <c r="AD86" i="26"/>
  <c r="AD87" i="26" s="1"/>
  <c r="AD90" i="26" s="1"/>
  <c r="AD84" i="26"/>
  <c r="AD89" i="26" s="1"/>
  <c r="AD88" i="26"/>
  <c r="AF83" i="26" l="1"/>
  <c r="AG79" i="26"/>
  <c r="AE86" i="26"/>
  <c r="AE87" i="26" s="1"/>
  <c r="AE90" i="26" s="1"/>
  <c r="AE88" i="26"/>
  <c r="AE84" i="26"/>
  <c r="AE89" i="26" s="1"/>
  <c r="AF86" i="26" l="1"/>
  <c r="AF87" i="26" s="1"/>
  <c r="AF90" i="26" s="1"/>
  <c r="AF88" i="26"/>
  <c r="AF84" i="26"/>
  <c r="AF89" i="26" s="1"/>
  <c r="AG83" i="26"/>
  <c r="AH79" i="26"/>
  <c r="AH83" i="26" l="1"/>
  <c r="AI79" i="26"/>
  <c r="AG86" i="26"/>
  <c r="AG87" i="26" s="1"/>
  <c r="AG90" i="26" s="1"/>
  <c r="AG84" i="26"/>
  <c r="AG89" i="26" s="1"/>
  <c r="AG88" i="26"/>
  <c r="AH86" i="26" l="1"/>
  <c r="AH87" i="26" s="1"/>
  <c r="AH90" i="26" s="1"/>
  <c r="AH84" i="26"/>
  <c r="AH89" i="26" s="1"/>
  <c r="AH88" i="26"/>
  <c r="AI83" i="26"/>
  <c r="AJ79" i="26"/>
  <c r="AJ83" i="26" l="1"/>
  <c r="AK79" i="26"/>
  <c r="AI86" i="26"/>
  <c r="AI87" i="26" s="1"/>
  <c r="AI90" i="26" s="1"/>
  <c r="AI88" i="26"/>
  <c r="AI84" i="26"/>
  <c r="AI89" i="26" s="1"/>
  <c r="AJ86" i="26" l="1"/>
  <c r="AJ87" i="26" s="1"/>
  <c r="AJ90" i="26" s="1"/>
  <c r="AJ88" i="26"/>
  <c r="AJ84" i="26"/>
  <c r="AJ89" i="26" s="1"/>
  <c r="AK83" i="26"/>
  <c r="AL79" i="26"/>
  <c r="AL83" i="26" s="1"/>
  <c r="AL86" i="26" l="1"/>
  <c r="AL84" i="26"/>
  <c r="AL88" i="26"/>
  <c r="AK86" i="26"/>
  <c r="AK87" i="26" s="1"/>
  <c r="AK90" i="26" s="1"/>
  <c r="AK84" i="26"/>
  <c r="AK89" i="26" s="1"/>
  <c r="AK88" i="26"/>
  <c r="AL87" i="26" l="1"/>
  <c r="AL90" i="26" s="1"/>
  <c r="AL89" i="26"/>
</calcChain>
</file>

<file path=xl/sharedStrings.xml><?xml version="1.0" encoding="utf-8"?>
<sst xmlns="http://schemas.openxmlformats.org/spreadsheetml/2006/main" count="1036" uniqueCount="613">
  <si>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</si>
  <si>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</si>
  <si>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</si>
  <si>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</si>
  <si>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</si>
  <si>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</si>
  <si>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</si>
  <si>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</si>
  <si>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</si>
  <si>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</si>
  <si>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</si>
  <si>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</si>
  <si>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</si>
  <si>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</si>
  <si>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</si>
  <si>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</si>
  <si>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</si>
  <si>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</si>
  <si>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</si>
  <si>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</si>
  <si>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</si>
  <si>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</si>
  <si>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</si>
  <si>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</si>
  <si>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</si>
  <si>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</si>
  <si>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</si>
  <si>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</si>
  <si>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</si>
  <si>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</si>
  <si>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</si>
  <si>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</si>
  <si>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</si>
  <si>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</si>
  <si>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</si>
  <si>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</si>
  <si>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</si>
  <si>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</si>
  <si>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</si>
  <si>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</si>
  <si>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</si>
  <si>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</si>
  <si>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</si>
  <si>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</si>
  <si>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</si>
  <si>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</si>
  <si>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</si>
  <si>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</si>
  <si>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</si>
  <si>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</si>
  <si>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</si>
  <si>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</si>
  <si>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</si>
  <si>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</si>
  <si>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</si>
  <si>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</si>
  <si>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</si>
  <si>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</si>
  <si>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</si>
  <si>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</si>
  <si>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</si>
  <si>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</si>
  <si>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</si>
  <si>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</si>
  <si>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</si>
  <si>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</si>
  <si>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</si>
  <si>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</si>
  <si>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</si>
  <si>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</si>
  <si>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</si>
  <si>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</si>
  <si>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</si>
  <si>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</si>
  <si>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</si>
  <si>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</si>
  <si>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</si>
  <si>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</si>
  <si>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</si>
  <si>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</si>
  <si>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</si>
  <si>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</si>
  <si>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</si>
  <si>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</si>
  <si>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</si>
  <si>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</si>
  <si>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</si>
  <si>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</si>
  <si>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</si>
  <si>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</si>
  <si>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</si>
  <si>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</si>
  <si>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</si>
  <si>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</si>
  <si>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</si>
  <si>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</si>
  <si>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</si>
  <si>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</si>
  <si>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</si>
  <si>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</si>
  <si>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</si>
  <si>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</si>
  <si>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</si>
  <si>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</si>
  <si>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</si>
  <si>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</si>
  <si>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</si>
  <si>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</si>
  <si>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</si>
  <si>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</si>
  <si>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</si>
  <si>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</si>
  <si>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</si>
  <si>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</si>
  <si>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</si>
  <si>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</si>
  <si>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</si>
  <si>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</si>
  <si>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</si>
  <si>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</si>
  <si>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</si>
  <si>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</si>
  <si>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</si>
  <si>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</si>
  <si>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</si>
  <si>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</si>
  <si>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</si>
  <si>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</si>
  <si>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</si>
  <si>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</si>
  <si>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</si>
  <si>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</si>
  <si>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</si>
  <si>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</si>
  <si>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</si>
  <si>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</si>
  <si>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</si>
  <si>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</si>
  <si>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</si>
  <si>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</si>
  <si>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</si>
  <si>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</si>
  <si>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</si>
  <si>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</si>
  <si>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</si>
  <si>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</si>
  <si>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</si>
  <si>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</si>
  <si>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</si>
  <si>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</si>
  <si>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</si>
  <si>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</si>
  <si>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</si>
  <si>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</si>
  <si>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</si>
  <si>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</si>
  <si>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</si>
  <si>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</si>
  <si>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</si>
  <si>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</si>
  <si>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</si>
  <si>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</si>
  <si>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</si>
  <si>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</si>
  <si>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</si>
  <si>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</si>
  <si>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</si>
  <si>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</si>
  <si>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</si>
  <si>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</si>
  <si>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</si>
  <si>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</si>
  <si>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</si>
  <si>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</si>
  <si>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</si>
  <si>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</si>
  <si>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</si>
  <si>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</si>
  <si>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</si>
  <si>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</si>
  <si>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</si>
  <si>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</si>
  <si>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</si>
  <si>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</si>
  <si>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</si>
  <si>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</si>
  <si>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</si>
  <si>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</si>
  <si>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</si>
  <si>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</si>
  <si>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</si>
  <si>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</si>
  <si>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</si>
  <si>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</si>
  <si>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</si>
  <si>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</si>
  <si>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</si>
  <si>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</si>
  <si>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</si>
  <si>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</si>
  <si>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</si>
  <si>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</si>
  <si>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</si>
  <si>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</si>
  <si>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</si>
  <si>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</si>
  <si>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</si>
  <si>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</si>
  <si>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</si>
  <si>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</si>
  <si>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</si>
  <si>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</si>
  <si>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</si>
  <si>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</si>
  <si>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</si>
  <si>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</si>
  <si>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</si>
  <si>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</si>
  <si>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</si>
  <si>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</si>
  <si>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</si>
  <si>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</si>
  <si>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</si>
  <si>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</si>
  <si>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</si>
  <si>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</si>
  <si>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</si>
  <si>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</si>
  <si>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</si>
  <si>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</si>
  <si>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</si>
  <si>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</si>
  <si>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</si>
  <si>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</si>
  <si>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</si>
  <si>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</si>
  <si>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</si>
  <si>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</si>
  <si>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</si>
  <si>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</si>
  <si>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</si>
  <si>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</si>
  <si>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</si>
  <si>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</si>
  <si>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</si>
  <si>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</si>
  <si>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</si>
  <si>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</si>
  <si>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</si>
  <si>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</si>
  <si>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</si>
  <si>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</si>
  <si>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</si>
  <si>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</si>
  <si>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</si>
  <si>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</si>
  <si>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</si>
  <si>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</si>
  <si>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</si>
  <si>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</si>
  <si>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</si>
  <si>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</si>
  <si>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</si>
  <si>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</si>
  <si>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</si>
  <si>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</si>
  <si>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</si>
  <si>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</si>
  <si>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</si>
  <si>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</si>
  <si>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</si>
  <si>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</si>
  <si>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</si>
  <si>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</si>
  <si>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</si>
  <si>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</si>
  <si>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</si>
  <si>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</si>
  <si>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</si>
  <si>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</si>
  <si>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</si>
  <si>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</si>
  <si>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</si>
  <si>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</si>
  <si>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</si>
  <si>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</si>
  <si>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</si>
  <si>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</si>
  <si>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</si>
  <si>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</si>
  <si>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</si>
  <si>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</si>
  <si>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</si>
  <si>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</si>
  <si>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</si>
  <si>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</si>
  <si>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</si>
  <si>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</si>
  <si>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</si>
  <si>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</si>
  <si>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</si>
  <si>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</si>
  <si>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</si>
  <si>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</si>
  <si>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</si>
  <si>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</si>
  <si>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</si>
  <si>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</si>
  <si>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</si>
  <si>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</si>
  <si>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</si>
  <si>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</si>
  <si>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</si>
  <si>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</si>
  <si>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</si>
  <si>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</si>
  <si>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</si>
  <si>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</si>
  <si>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</si>
  <si>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</si>
  <si>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</si>
  <si>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</si>
  <si>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</si>
  <si>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</si>
  <si>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</si>
  <si>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</si>
  <si>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</si>
  <si>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</si>
  <si>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</si>
  <si>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</si>
  <si>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</si>
  <si>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</si>
  <si>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</si>
  <si>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</si>
  <si>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</si>
  <si>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</si>
  <si>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</si>
  <si>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</si>
  <si>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</si>
  <si>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</si>
  <si>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</si>
  <si>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</si>
  <si>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</si>
  <si>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</si>
  <si>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</si>
  <si>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</si>
  <si>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</si>
  <si>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</si>
  <si>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</si>
  <si>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</si>
  <si>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</si>
  <si>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</si>
  <si>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</si>
  <si>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</si>
  <si>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</si>
  <si>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</si>
  <si>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</si>
  <si>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</si>
  <si>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</si>
  <si>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</si>
  <si>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</si>
  <si>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</si>
  <si>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</si>
  <si>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</si>
  <si>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</si>
  <si>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</si>
  <si>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</si>
  <si>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</si>
  <si>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</si>
  <si>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</si>
  <si>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</si>
  <si>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</si>
  <si>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</si>
  <si>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</si>
  <si>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</si>
  <si>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</si>
  <si>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</si>
  <si>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</si>
  <si>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</si>
  <si>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</si>
  <si>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</si>
  <si>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</si>
  <si>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</si>
  <si>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</si>
  <si>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</si>
  <si>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</si>
  <si>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</si>
  <si>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</si>
  <si>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</si>
  <si>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</si>
  <si>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</si>
  <si>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</si>
  <si>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</si>
  <si>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</si>
  <si>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</si>
  <si>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</si>
  <si>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</si>
  <si>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</si>
  <si>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</si>
  <si>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</si>
  <si>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</si>
  <si>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</si>
  <si>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</si>
  <si>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</si>
  <si>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</si>
  <si>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</si>
  <si>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</si>
  <si>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</si>
  <si>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</si>
  <si>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</si>
  <si>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</si>
  <si>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</si>
  <si>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</si>
  <si>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</si>
  <si>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</si>
  <si>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</si>
  <si>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</si>
  <si>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</si>
  <si>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</si>
  <si>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</si>
  <si>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</si>
  <si>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</si>
  <si>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</si>
  <si>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</si>
  <si>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</si>
  <si>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</si>
  <si>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</si>
  <si>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</si>
  <si>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</si>
  <si>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</si>
  <si>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</si>
  <si>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</si>
  <si>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</si>
  <si>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</si>
  <si>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</si>
  <si>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</si>
  <si>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</si>
  <si>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</si>
  <si>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</si>
  <si>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</si>
  <si>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</si>
  <si>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</si>
  <si>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</si>
  <si>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</si>
  <si>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</si>
  <si>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</si>
  <si>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</si>
  <si>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</si>
  <si>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</si>
  <si>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</si>
  <si>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</si>
  <si>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</si>
  <si>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</si>
  <si>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</si>
  <si>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</si>
  <si>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</si>
  <si>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</si>
  <si>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</si>
  <si>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</si>
  <si>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</si>
  <si>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</si>
  <si>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</si>
  <si>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</si>
  <si>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</si>
  <si>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</si>
  <si>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</si>
  <si>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</si>
  <si>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</si>
  <si>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</si>
  <si>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</si>
  <si>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</si>
  <si>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</si>
  <si>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</si>
  <si>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</si>
  <si>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</si>
  <si>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</si>
  <si>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</si>
  <si>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</si>
  <si>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</si>
  <si>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</si>
  <si>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</si>
  <si>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</si>
  <si>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</si>
  <si>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</si>
  <si>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</si>
  <si>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</si>
  <si>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</si>
  <si>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</si>
  <si>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</si>
  <si>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</si>
  <si>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</si>
  <si>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</si>
  <si>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</si>
  <si>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</si>
  <si>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</si>
  <si>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</si>
  <si>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</si>
  <si>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</si>
  <si>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</si>
  <si>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</si>
  <si>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</si>
  <si>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</si>
  <si>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</si>
  <si>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</si>
  <si>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</si>
  <si>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</si>
  <si>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</si>
  <si>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</si>
  <si>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</si>
  <si>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</si>
  <si>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</si>
  <si>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</si>
  <si>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</si>
  <si>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</si>
  <si>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</si>
  <si>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</si>
  <si>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</si>
  <si>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</si>
  <si>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</si>
  <si>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</si>
  <si>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</si>
  <si>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</si>
  <si>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</si>
  <si>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</si>
  <si>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</si>
  <si>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</si>
  <si>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</si>
  <si>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</si>
  <si>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</si>
  <si>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</si>
  <si>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</si>
  <si>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</si>
  <si>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</si>
  <si>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</si>
  <si>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</si>
  <si>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</si>
  <si>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</si>
  <si>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</si>
  <si>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</si>
  <si>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</si>
  <si>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</si>
  <si>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</si>
  <si>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</si>
  <si>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</si>
  <si>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</si>
  <si>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</si>
  <si>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</si>
  <si>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</si>
  <si>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отсутствуют</t>
  </si>
  <si>
    <t>1 комплект</t>
  </si>
  <si>
    <t>F_obj_111001_3099</t>
  </si>
  <si>
    <t>не относится</t>
  </si>
  <si>
    <t>Цели (указать укрупненные цели в соответствии с приложением 1)</t>
  </si>
  <si>
    <r>
      <t>другое</t>
    </r>
    <r>
      <rPr>
        <vertAlign val="superscript"/>
        <sz val="12"/>
        <rFont val="Times New Roman"/>
        <family val="1"/>
        <charset val="204"/>
      </rPr>
      <t>3)</t>
    </r>
  </si>
  <si>
    <t>Гурьевский городской округ</t>
  </si>
  <si>
    <t>нет</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</si>
  <si>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</si>
  <si>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</si>
  <si>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</si>
  <si>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</si>
  <si>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ПИР</t>
  </si>
  <si>
    <t>Прочие инвестиционные проекты</t>
  </si>
  <si>
    <t>ВЗ</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</si>
  <si>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</si>
  <si>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</si>
  <si>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</si>
  <si>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</si>
  <si>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</si>
  <si>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23,99 МВт 16.12.2018</t>
  </si>
  <si>
    <t>по состоянию на 01.01.2020</t>
  </si>
  <si>
    <t>ИТОГО</t>
  </si>
  <si>
    <t>Факт 2020 года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</si>
  <si>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13.03.2019.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t>
  </si>
  <si>
    <t>Расчет предельной стоимости</t>
  </si>
  <si>
    <t>ОЗК</t>
  </si>
  <si>
    <t xml:space="preserve">https://rosseti.roseltorg.ru/ </t>
  </si>
  <si>
    <t>01.10.2021</t>
  </si>
  <si>
    <t>Корректировка проектно-сметной документации по титулу: «Модернизация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</si>
  <si>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ООО "КалининградПромСтройПроект"</t>
  </si>
  <si>
    <t>ООО "Сибпромавтоматика"</t>
  </si>
  <si>
    <t>ООО "ГК "Связьинформпроект"</t>
  </si>
  <si>
    <t>ООО "НПФ "Прософт-Е"</t>
  </si>
  <si>
    <t>НДС не предусмотрен</t>
  </si>
  <si>
    <t>Акционерное общество "Россети Янтарь"</t>
  </si>
  <si>
    <t>АО "Россети Янтарь"</t>
  </si>
  <si>
    <t>Год раскрытия информации: 2023 год</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</si>
  <si>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</si>
  <si>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</si>
  <si>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37,57 млн рублей/комплект</t>
  </si>
  <si>
    <t>2022</t>
  </si>
  <si>
    <t>Инвестиции</t>
  </si>
  <si>
    <t>СМР</t>
  </si>
  <si>
    <t>Выполнение строительно-монтажных работ с поставкой оборудования по объекту «Модернизация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</si>
  <si>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ООО «СТРОЙЭНЕРГОИМПОРТ»</t>
  </si>
  <si>
    <t>ООО «СБ «РЕГИОН»</t>
  </si>
  <si>
    <t>ООО «ПРОСОФТ-СИСТЕМЫ»</t>
  </si>
  <si>
    <t>АО «РТСОФТ»</t>
  </si>
  <si>
    <t>модернизация</t>
  </si>
  <si>
    <t>ПСД, утв. приказом № 60 от 15.06.2022</t>
  </si>
  <si>
    <t>ПИР ООО "КалининградПромСтройПроект" договор № 024/11/21 от 24.11.2021 в ценах 2021 года без НДС, млн рублей</t>
  </si>
  <si>
    <t>ПИР ООО "КалининградПромСтройПроект" договор № 024/11/21 от 24.11.2021</t>
  </si>
  <si>
    <t>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t>
  </si>
  <si>
    <t>Сметная стоимость проекта в ценах 2022 года с НДС, млн рублей</t>
  </si>
  <si>
    <t>СМР ООО «СтройЭнергоИмпорт» договор № 32211541796 от 06.10.2022 (ДС №1 от 07.12.2022) в ценах 2022 года с НДС, млн рублей</t>
  </si>
  <si>
    <t>СМР ООО «СтройЭнергоИмпорт» договор № 32211541796 от 06.10.2022 (ДС №1 от 07.12.2022)</t>
  </si>
  <si>
    <t>ДС №1 от 07.12.2022</t>
  </si>
  <si>
    <t>З</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</si>
  <si>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</si>
  <si>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</si>
  <si>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дирекции заказчика-застройщика  в ценах 2022 года, млн рублей</t>
  </si>
  <si>
    <t>оплачено по договору, млн. руб.</t>
  </si>
  <si>
    <t>освоено по договору, млн. руб.</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</si>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</sst>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vertAlign val="superscript"/>
      <sz val="12"/>
      <name val="Times New Roman"/>
      <family val="1"/>
      <charset val="204"/>
    </font>
    <font>
      <sz val="12"/>
      <name val="Calibri"/>
      <family val="2"/>
      <charset val="204"/>
    </font>
    <font>
      <sz val="11"/>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47"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3" fillId="0" borderId="0" xfId="1" applyFill="1" applyBorder="1"/>
    <xf numFmtId="0" fontId="3" fillId="0" borderId="0" xfId="1" applyFill="1"/>
    <xf numFmtId="2" fontId="11" fillId="0" borderId="1" xfId="1" applyNumberFormat="1" applyFont="1" applyFill="1" applyBorder="1" applyAlignment="1">
      <alignment horizontal="left" vertical="center" wrapText="1"/>
    </xf>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11" fillId="0" borderId="0" xfId="2" applyFont="1" applyFill="1" applyAlignment="1">
      <alignment horizontal="right"/>
    </xf>
    <xf numFmtId="0" fontId="47" fillId="0" borderId="0" xfId="2" applyFont="1" applyFill="1" applyAlignment="1"/>
    <xf numFmtId="0" fontId="11" fillId="0" borderId="1" xfId="2" applyNumberFormat="1" applyFont="1" applyFill="1" applyBorder="1" applyAlignment="1">
      <alignment horizontal="center" vertical="top"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7" fillId="0" borderId="0" xfId="2" applyFont="1" applyFill="1" applyAlignment="1">
      <alignment horizontal="center"/>
    </xf>
    <xf numFmtId="168"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7" fillId="0" borderId="0" xfId="50" applyFont="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1" xfId="62" applyFont="1" applyBorder="1" applyAlignment="1">
      <alignment wrapText="1"/>
    </xf>
    <xf numFmtId="0" fontId="59" fillId="0" borderId="0" xfId="62" applyFont="1" applyBorder="1"/>
    <xf numFmtId="0" fontId="59" fillId="0" borderId="1" xfId="62" applyFont="1" applyBorder="1"/>
    <xf numFmtId="0" fontId="59" fillId="0" borderId="7" xfId="62" applyFont="1" applyFill="1" applyBorder="1"/>
    <xf numFmtId="0" fontId="7" fillId="0" borderId="0" xfId="67" applyFont="1" applyFill="1" applyBorder="1" applyAlignment="1">
      <alignment vertical="center" wrapText="1"/>
    </xf>
    <xf numFmtId="10" fontId="59" fillId="0" borderId="7" xfId="62" applyNumberFormat="1" applyFont="1" applyFill="1" applyBorder="1"/>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2" fontId="11"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2" fontId="39" fillId="0" borderId="1" xfId="2" applyNumberFormat="1" applyFont="1" applyFill="1" applyBorder="1" applyAlignment="1">
      <alignment horizontal="center" vertical="center" wrapText="1"/>
    </xf>
    <xf numFmtId="0" fontId="40" fillId="0" borderId="30" xfId="2" applyFont="1" applyFill="1" applyBorder="1" applyAlignment="1">
      <alignment horizontal="justify"/>
    </xf>
    <xf numFmtId="2" fontId="37" fillId="0" borderId="1" xfId="49"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 fontId="42" fillId="0" borderId="37" xfId="62" applyNumberFormat="1" applyFont="1" applyFill="1" applyBorder="1" applyAlignment="1">
      <alignment horizontal="left" vertical="center" wrapText="1"/>
    </xf>
    <xf numFmtId="0" fontId="59" fillId="25" borderId="1" xfId="62" applyFont="1" applyFill="1" applyBorder="1"/>
    <xf numFmtId="10" fontId="59" fillId="25" borderId="1" xfId="62" applyNumberFormat="1" applyFont="1" applyFill="1" applyBorder="1"/>
    <xf numFmtId="10" fontId="36" fillId="25" borderId="1" xfId="67" applyNumberFormat="1" applyFont="1" applyFill="1" applyBorder="1" applyAlignment="1">
      <alignment vertical="center"/>
    </xf>
    <xf numFmtId="3" fontId="7" fillId="25" borderId="1" xfId="67" applyNumberFormat="1" applyFont="1" applyFill="1" applyBorder="1" applyAlignment="1">
      <alignment horizontal="right" vertical="center"/>
    </xf>
    <xf numFmtId="167" fontId="36" fillId="25" borderId="1" xfId="67" applyNumberFormat="1" applyFont="1" applyFill="1" applyBorder="1" applyAlignment="1">
      <alignment horizontal="right" vertical="center"/>
    </xf>
    <xf numFmtId="17" fontId="37" fillId="0" borderId="1" xfId="49" applyNumberFormat="1" applyFont="1" applyBorder="1" applyAlignment="1">
      <alignment horizontal="center" vertical="center"/>
    </xf>
    <xf numFmtId="1" fontId="49" fillId="0" borderId="1" xfId="49" applyNumberFormat="1" applyFont="1" applyBorder="1" applyAlignment="1">
      <alignment horizontal="center" vertical="center"/>
    </xf>
    <xf numFmtId="2" fontId="49" fillId="0" borderId="1" xfId="49" applyNumberFormat="1" applyFont="1" applyBorder="1" applyAlignment="1">
      <alignment horizontal="center" vertical="center" wrapText="1"/>
    </xf>
    <xf numFmtId="49" fontId="49" fillId="0" borderId="1" xfId="49" applyNumberFormat="1" applyFont="1" applyBorder="1" applyAlignment="1">
      <alignment horizontal="center" vertical="center"/>
    </xf>
    <xf numFmtId="17"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49" fontId="49" fillId="0" borderId="1" xfId="49" applyNumberFormat="1" applyFont="1" applyBorder="1" applyAlignment="1">
      <alignment horizontal="center" vertical="center" wrapText="1"/>
    </xf>
    <xf numFmtId="167"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67" fontId="49" fillId="0" borderId="1" xfId="49" applyNumberFormat="1" applyFont="1" applyBorder="1" applyAlignment="1">
      <alignment horizontal="center" vertical="center" wrapText="1"/>
    </xf>
    <xf numFmtId="0" fontId="49" fillId="0" borderId="0" xfId="49" applyFont="1"/>
    <xf numFmtId="0" fontId="37" fillId="0" borderId="1" xfId="49" applyNumberFormat="1" applyFont="1" applyBorder="1" applyAlignment="1">
      <alignment horizontal="center" vertical="center"/>
    </xf>
    <xf numFmtId="10" fontId="59" fillId="25" borderId="7" xfId="62" applyNumberFormat="1" applyFont="1" applyFill="1" applyBorder="1"/>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4" fontId="11" fillId="0" borderId="1" xfId="2" applyNumberFormat="1" applyFont="1" applyFill="1" applyBorder="1" applyAlignment="1">
      <alignment horizontal="center" vertical="center"/>
    </xf>
    <xf numFmtId="2"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72" fillId="0" borderId="0" xfId="2" applyFont="1" applyFill="1" applyAlignment="1">
      <alignment horizontal="center" vertical="center"/>
    </xf>
    <xf numFmtId="0" fontId="62" fillId="0" borderId="0" xfId="2" applyFont="1" applyFill="1" applyAlignment="1">
      <alignment vertical="center"/>
    </xf>
    <xf numFmtId="2" fontId="40" fillId="26" borderId="30" xfId="2"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2"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4" xfId="67" applyFont="1" applyFill="1" applyBorder="1" applyAlignment="1">
      <alignment horizontal="center" vertical="center" wrapText="1"/>
    </xf>
    <xf numFmtId="0" fontId="61" fillId="0" borderId="7" xfId="67" applyFont="1" applyFill="1" applyBorder="1" applyAlignment="1">
      <alignment horizontal="center" vertical="center" wrapText="1"/>
    </xf>
    <xf numFmtId="0" fontId="61" fillId="0" borderId="3" xfId="67" applyFont="1" applyFill="1" applyBorder="1" applyAlignment="1">
      <alignment horizontal="center"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8" fillId="0" borderId="0" xfId="1" applyNumberFormat="1" applyFont="1" applyAlignment="1">
      <alignment horizontal="center"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1" applyFont="1" applyAlignment="1">
      <alignment horizontal="center" vertical="center"/>
    </xf>
    <xf numFmtId="0" fontId="47" fillId="0" borderId="0" xfId="1" applyFont="1" applyAlignment="1">
      <alignment horizontal="center" vertical="center"/>
    </xf>
    <xf numFmtId="0" fontId="69" fillId="0" borderId="0" xfId="1" applyFont="1" applyAlignment="1">
      <alignment horizontal="center" vertical="center"/>
    </xf>
    <xf numFmtId="0" fontId="6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58" fillId="0" borderId="0" xfId="1" applyFont="1" applyAlignment="1">
      <alignment horizontal="center" vertical="center"/>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503-4D17-AA91-1B992BFD4A99}"/>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503-4D17-AA91-1B992BFD4A99}"/>
            </c:ext>
          </c:extLst>
        </c:ser>
        <c:dLbls>
          <c:showLegendKey val="0"/>
          <c:showVal val="0"/>
          <c:showCatName val="0"/>
          <c:showSerName val="0"/>
          <c:showPercent val="0"/>
          <c:showBubbleSize val="0"/>
        </c:dLbls>
        <c:smooth val="0"/>
        <c:axId val="518006512"/>
        <c:axId val="518014352"/>
      </c:lineChart>
      <c:catAx>
        <c:axId val="518006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8014352"/>
        <c:crosses val="autoZero"/>
        <c:auto val="1"/>
        <c:lblAlgn val="ctr"/>
        <c:lblOffset val="100"/>
        <c:noMultiLvlLbl val="0"/>
      </c:catAx>
      <c:valAx>
        <c:axId val="518014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80065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Cache>
            </c:numRef>
          </c:val>
          <c:smooth val="0"/>
          <c:extLst>
            <c:ext xmlns:c16="http://schemas.microsoft.com/office/drawing/2014/chart" uri="{C3380CC4-5D6E-409C-BE32-E72D297353CC}">
              <c16:uniqueId val="{00000000-34F3-4B77-B170-0CE3348FF632}"/>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34F3-4B77-B170-0CE3348FF632}"/>
            </c:ext>
          </c:extLst>
        </c:ser>
        <c:dLbls>
          <c:showLegendKey val="0"/>
          <c:showVal val="0"/>
          <c:showCatName val="0"/>
          <c:showSerName val="0"/>
          <c:showPercent val="0"/>
          <c:showBubbleSize val="0"/>
        </c:dLbls>
        <c:smooth val="0"/>
        <c:axId val="518028072"/>
        <c:axId val="518025328"/>
      </c:lineChart>
      <c:catAx>
        <c:axId val="518028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8025328"/>
        <c:crosses val="autoZero"/>
        <c:auto val="1"/>
        <c:lblAlgn val="ctr"/>
        <c:lblOffset val="100"/>
        <c:noMultiLvlLbl val="0"/>
      </c:catAx>
      <c:valAx>
        <c:axId val="518025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80280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19C-456E-A8EC-7FDE1BE6918D}"/>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19C-456E-A8EC-7FDE1BE6918D}"/>
            </c:ext>
          </c:extLst>
        </c:ser>
        <c:dLbls>
          <c:showLegendKey val="0"/>
          <c:showVal val="0"/>
          <c:showCatName val="0"/>
          <c:showSerName val="0"/>
          <c:showPercent val="0"/>
          <c:showBubbleSize val="0"/>
        </c:dLbls>
        <c:smooth val="0"/>
        <c:axId val="518015920"/>
        <c:axId val="518027680"/>
      </c:lineChart>
      <c:catAx>
        <c:axId val="5180159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8027680"/>
        <c:crosses val="autoZero"/>
        <c:auto val="1"/>
        <c:lblAlgn val="ctr"/>
        <c:lblOffset val="100"/>
        <c:noMultiLvlLbl val="0"/>
      </c:catAx>
      <c:valAx>
        <c:axId val="518027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80159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Cache>
            </c:numRef>
          </c:val>
          <c:smooth val="0"/>
          <c:extLst>
            <c:ext xmlns:c16="http://schemas.microsoft.com/office/drawing/2014/chart" uri="{C3380CC4-5D6E-409C-BE32-E72D297353CC}">
              <c16:uniqueId val="{00000000-0F09-46AE-8BB9-0401F850F494}"/>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0F09-46AE-8BB9-0401F850F494}"/>
            </c:ext>
          </c:extLst>
        </c:ser>
        <c:dLbls>
          <c:showLegendKey val="0"/>
          <c:showVal val="0"/>
          <c:showCatName val="0"/>
          <c:showSerName val="0"/>
          <c:showPercent val="0"/>
          <c:showBubbleSize val="0"/>
        </c:dLbls>
        <c:smooth val="0"/>
        <c:axId val="518024544"/>
        <c:axId val="518017880"/>
      </c:lineChart>
      <c:catAx>
        <c:axId val="518024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8017880"/>
        <c:crosses val="autoZero"/>
        <c:auto val="1"/>
        <c:lblAlgn val="ctr"/>
        <c:lblOffset val="100"/>
        <c:noMultiLvlLbl val="0"/>
      </c:catAx>
      <c:valAx>
        <c:axId val="5180178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80245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-4073.030408422549</v>
          </cell>
          <cell r="F86">
            <v>-3522.0727681131107</v>
          </cell>
          <cell r="G86">
            <v>-3045.6430077791333</v>
          </cell>
          <cell r="H86">
            <v>-2633.6597627434448</v>
          </cell>
          <cell r="I86">
            <v>-2277.4053716005619</v>
          </cell>
          <cell r="J86">
            <v>-1969.3414084711901</v>
          </cell>
          <cell r="K86">
            <v>-1702.9491681551701</v>
          </cell>
          <cell r="L86">
            <v>-1472.591728811359</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6"/>
  <sheetViews>
    <sheetView view="pageBreakPreview" topLeftCell="A17" zoomScale="80" zoomScaleSheetLayoutView="80" workbookViewId="0">
      <selection activeCell="C23" sqref="C23"/>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36.5703125" style="177" customWidth="1"/>
    <col min="6" max="6" width="20" style="177" customWidth="1"/>
    <col min="7" max="7" width="25.5703125" style="177" customWidth="1"/>
    <col min="8" max="8" width="16.42578125" style="177" customWidth="1"/>
    <col min="9" max="16384" width="9.140625" style="177"/>
  </cols>
  <sheetData>
    <row r="1" spans="1:21" s="16" customFormat="1" ht="18.75" customHeight="1" x14ac:dyDescent="0.2">
      <c r="A1" s="158"/>
      <c r="C1" s="159" t="s">
        <v>66</v>
      </c>
    </row>
    <row r="2" spans="1:21" s="16" customFormat="1" ht="18.75" customHeight="1" x14ac:dyDescent="0.3">
      <c r="A2" s="158"/>
      <c r="C2" s="160" t="s">
        <v>8</v>
      </c>
    </row>
    <row r="3" spans="1:21" s="16" customFormat="1" ht="18.75" x14ac:dyDescent="0.3">
      <c r="A3" s="161"/>
      <c r="C3" s="160" t="s">
        <v>65</v>
      </c>
    </row>
    <row r="4" spans="1:21" s="16" customFormat="1" ht="18.75" x14ac:dyDescent="0.3">
      <c r="A4" s="161"/>
      <c r="G4" s="160"/>
    </row>
    <row r="5" spans="1:21" s="16" customFormat="1" ht="15.75" x14ac:dyDescent="0.25">
      <c r="A5" s="365" t="s">
        <v>585</v>
      </c>
      <c r="B5" s="365"/>
      <c r="C5" s="365"/>
      <c r="D5" s="124"/>
      <c r="E5" s="124"/>
      <c r="F5" s="124"/>
      <c r="G5" s="124"/>
      <c r="H5" s="124"/>
      <c r="I5" s="124"/>
    </row>
    <row r="6" spans="1:21" s="16" customFormat="1" ht="18.75" x14ac:dyDescent="0.3">
      <c r="A6" s="161"/>
      <c r="G6" s="160"/>
    </row>
    <row r="7" spans="1:21" s="16" customFormat="1" ht="18.75" x14ac:dyDescent="0.2">
      <c r="A7" s="369" t="s">
        <v>7</v>
      </c>
      <c r="B7" s="369"/>
      <c r="C7" s="369"/>
      <c r="D7" s="162"/>
      <c r="E7" s="162"/>
      <c r="F7" s="162"/>
      <c r="G7" s="162"/>
      <c r="H7" s="162"/>
      <c r="I7" s="162"/>
      <c r="J7" s="162"/>
      <c r="K7" s="162"/>
      <c r="L7" s="162"/>
      <c r="M7" s="162"/>
      <c r="N7" s="162"/>
      <c r="O7" s="162"/>
      <c r="P7" s="162"/>
      <c r="Q7" s="162"/>
      <c r="R7" s="162"/>
      <c r="S7" s="162"/>
      <c r="T7" s="162"/>
      <c r="U7" s="162"/>
    </row>
    <row r="8" spans="1:21" s="16" customFormat="1" ht="18.75" x14ac:dyDescent="0.2">
      <c r="A8" s="163"/>
      <c r="B8" s="163"/>
      <c r="C8" s="163"/>
      <c r="D8" s="163"/>
      <c r="E8" s="163"/>
      <c r="F8" s="163"/>
      <c r="G8" s="163"/>
      <c r="H8" s="162"/>
      <c r="I8" s="162"/>
      <c r="J8" s="162"/>
      <c r="K8" s="162"/>
      <c r="L8" s="162"/>
      <c r="M8" s="162"/>
      <c r="N8" s="162"/>
      <c r="O8" s="162"/>
      <c r="P8" s="162"/>
      <c r="Q8" s="162"/>
      <c r="R8" s="162"/>
      <c r="S8" s="162"/>
      <c r="T8" s="162"/>
      <c r="U8" s="162"/>
    </row>
    <row r="9" spans="1:21" s="16" customFormat="1" ht="18.75" x14ac:dyDescent="0.2">
      <c r="A9" s="370" t="s">
        <v>583</v>
      </c>
      <c r="B9" s="370"/>
      <c r="C9" s="370"/>
      <c r="D9" s="164"/>
      <c r="E9" s="164"/>
      <c r="F9" s="164"/>
      <c r="G9" s="164"/>
      <c r="H9" s="162"/>
      <c r="I9" s="162"/>
      <c r="J9" s="162"/>
      <c r="K9" s="162"/>
      <c r="L9" s="162"/>
      <c r="M9" s="162"/>
      <c r="N9" s="162"/>
      <c r="O9" s="162"/>
      <c r="P9" s="162"/>
      <c r="Q9" s="162"/>
      <c r="R9" s="162"/>
      <c r="S9" s="162"/>
      <c r="T9" s="162"/>
      <c r="U9" s="162"/>
    </row>
    <row r="10" spans="1:21" s="16" customFormat="1" ht="18.75" x14ac:dyDescent="0.2">
      <c r="A10" s="366" t="s">
        <v>6</v>
      </c>
      <c r="B10" s="366"/>
      <c r="C10" s="366"/>
      <c r="D10" s="165"/>
      <c r="E10" s="165"/>
      <c r="F10" s="165"/>
      <c r="G10" s="165"/>
      <c r="H10" s="162"/>
      <c r="I10" s="162"/>
      <c r="J10" s="162"/>
      <c r="K10" s="162"/>
      <c r="L10" s="162"/>
      <c r="M10" s="162"/>
      <c r="N10" s="162"/>
      <c r="O10" s="162"/>
      <c r="P10" s="162"/>
      <c r="Q10" s="162"/>
      <c r="R10" s="162"/>
      <c r="S10" s="162"/>
      <c r="T10" s="162"/>
      <c r="U10" s="162"/>
    </row>
    <row r="11" spans="1:21" s="16" customFormat="1" ht="18.75" x14ac:dyDescent="0.2">
      <c r="A11" s="163"/>
      <c r="B11" s="163"/>
      <c r="C11" s="163"/>
      <c r="D11" s="163"/>
      <c r="E11" s="163"/>
      <c r="F11" s="163"/>
      <c r="G11" s="163"/>
      <c r="H11" s="162"/>
      <c r="I11" s="162"/>
      <c r="J11" s="162"/>
      <c r="K11" s="162"/>
      <c r="L11" s="162"/>
      <c r="M11" s="162"/>
      <c r="N11" s="162"/>
      <c r="O11" s="162"/>
      <c r="P11" s="162"/>
      <c r="Q11" s="162"/>
      <c r="R11" s="162"/>
      <c r="S11" s="162"/>
      <c r="T11" s="162"/>
      <c r="U11" s="162"/>
    </row>
    <row r="12" spans="1:21" s="16" customFormat="1" ht="18.75" x14ac:dyDescent="0.2">
      <c r="A12" s="368" t="s">
        <v>550</v>
      </c>
      <c r="B12" s="368"/>
      <c r="C12" s="368"/>
      <c r="D12" s="164"/>
      <c r="E12" s="164"/>
      <c r="F12" s="164"/>
      <c r="G12" s="164"/>
      <c r="H12" s="162"/>
      <c r="I12" s="162"/>
      <c r="J12" s="162"/>
      <c r="K12" s="162"/>
      <c r="L12" s="162"/>
      <c r="M12" s="162"/>
      <c r="N12" s="162"/>
      <c r="O12" s="162"/>
      <c r="P12" s="162"/>
      <c r="Q12" s="162"/>
      <c r="R12" s="162"/>
      <c r="S12" s="162"/>
      <c r="T12" s="162"/>
      <c r="U12" s="162"/>
    </row>
    <row r="13" spans="1:21" s="16" customFormat="1" ht="18.75" x14ac:dyDescent="0.2">
      <c r="A13" s="366" t="s">
        <v>5</v>
      </c>
      <c r="B13" s="366"/>
      <c r="C13" s="366"/>
      <c r="D13" s="165"/>
      <c r="E13" s="165"/>
      <c r="F13" s="165"/>
      <c r="G13" s="165"/>
      <c r="H13" s="162"/>
      <c r="I13" s="162"/>
      <c r="J13" s="162"/>
      <c r="K13" s="162"/>
      <c r="L13" s="162"/>
      <c r="M13" s="162"/>
      <c r="N13" s="162"/>
      <c r="O13" s="162"/>
      <c r="P13" s="162"/>
      <c r="Q13" s="162"/>
      <c r="R13" s="162"/>
      <c r="S13" s="162"/>
      <c r="T13" s="162"/>
      <c r="U13" s="162"/>
    </row>
    <row r="14" spans="1:21" s="166"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row>
    <row r="15" spans="1:21" s="167" customFormat="1" ht="59.25" customHeight="1" x14ac:dyDescent="0.2">
      <c r="A15" s="371" t="s">
        <v>586</v>
      </c>
      <c r="B15" s="371"/>
      <c r="C15" s="371"/>
      <c r="D15" s="164"/>
      <c r="E15" s="164"/>
      <c r="F15" s="164"/>
      <c r="G15" s="164"/>
      <c r="H15" s="164"/>
      <c r="I15" s="164"/>
      <c r="J15" s="164"/>
      <c r="K15" s="164"/>
      <c r="L15" s="164"/>
      <c r="M15" s="164"/>
      <c r="N15" s="164"/>
      <c r="O15" s="164"/>
      <c r="P15" s="164"/>
      <c r="Q15" s="164"/>
      <c r="R15" s="164"/>
      <c r="S15" s="164"/>
      <c r="T15" s="164"/>
      <c r="U15" s="164"/>
    </row>
    <row r="16" spans="1:21" s="167" customFormat="1" ht="15" customHeight="1" x14ac:dyDescent="0.2">
      <c r="A16" s="366" t="s">
        <v>4</v>
      </c>
      <c r="B16" s="366"/>
      <c r="C16" s="366"/>
      <c r="D16" s="165"/>
      <c r="E16" s="165"/>
      <c r="F16" s="165"/>
      <c r="G16" s="165"/>
      <c r="H16" s="165"/>
      <c r="I16" s="165"/>
      <c r="J16" s="165"/>
      <c r="K16" s="165"/>
      <c r="L16" s="165"/>
      <c r="M16" s="165"/>
      <c r="N16" s="165"/>
      <c r="O16" s="165"/>
      <c r="P16" s="165"/>
      <c r="Q16" s="165"/>
      <c r="R16" s="165"/>
      <c r="S16" s="165"/>
      <c r="T16" s="165"/>
      <c r="U16" s="165"/>
    </row>
    <row r="17" spans="1:21" s="167" customFormat="1" ht="15" customHeight="1" x14ac:dyDescent="0.2">
      <c r="A17" s="168"/>
      <c r="B17" s="168"/>
      <c r="C17" s="168"/>
      <c r="D17" s="168"/>
      <c r="E17" s="168"/>
      <c r="F17" s="168"/>
      <c r="G17" s="168"/>
      <c r="H17" s="168"/>
      <c r="I17" s="168"/>
      <c r="J17" s="168"/>
      <c r="K17" s="168"/>
      <c r="L17" s="168"/>
      <c r="M17" s="168"/>
      <c r="N17" s="168"/>
      <c r="O17" s="168"/>
      <c r="P17" s="168"/>
      <c r="Q17" s="168"/>
      <c r="R17" s="168"/>
    </row>
    <row r="18" spans="1:21" s="167" customFormat="1" ht="15" customHeight="1" x14ac:dyDescent="0.2">
      <c r="A18" s="367" t="s">
        <v>513</v>
      </c>
      <c r="B18" s="368"/>
      <c r="C18" s="368"/>
      <c r="D18" s="169"/>
      <c r="E18" s="169"/>
      <c r="F18" s="169"/>
      <c r="G18" s="169"/>
      <c r="H18" s="169"/>
      <c r="I18" s="169"/>
      <c r="J18" s="169"/>
      <c r="K18" s="169"/>
      <c r="L18" s="169"/>
      <c r="M18" s="169"/>
      <c r="N18" s="169"/>
      <c r="O18" s="169"/>
      <c r="P18" s="169"/>
      <c r="Q18" s="169"/>
      <c r="R18" s="169"/>
      <c r="S18" s="169"/>
      <c r="T18" s="169"/>
      <c r="U18" s="169"/>
    </row>
    <row r="19" spans="1:21" s="167" customFormat="1" ht="15" customHeight="1" x14ac:dyDescent="0.2">
      <c r="A19" s="165"/>
      <c r="B19" s="165"/>
      <c r="C19" s="165"/>
      <c r="D19" s="165"/>
      <c r="E19" s="165"/>
      <c r="F19" s="165"/>
      <c r="G19" s="165"/>
      <c r="H19" s="168"/>
      <c r="I19" s="168"/>
      <c r="J19" s="168"/>
      <c r="K19" s="168"/>
      <c r="L19" s="168"/>
      <c r="M19" s="168"/>
      <c r="N19" s="168"/>
      <c r="O19" s="168"/>
      <c r="P19" s="168"/>
      <c r="Q19" s="168"/>
      <c r="R19" s="168"/>
    </row>
    <row r="20" spans="1:21" s="167" customFormat="1" ht="39.75" customHeight="1" x14ac:dyDescent="0.2">
      <c r="A20" s="31" t="s">
        <v>3</v>
      </c>
      <c r="B20" s="170" t="s">
        <v>64</v>
      </c>
      <c r="C20" s="171" t="s">
        <v>63</v>
      </c>
      <c r="D20" s="172"/>
      <c r="E20" s="172"/>
      <c r="F20" s="172"/>
      <c r="G20" s="172"/>
      <c r="H20" s="157"/>
      <c r="I20" s="157"/>
      <c r="J20" s="157"/>
      <c r="K20" s="157"/>
      <c r="L20" s="157"/>
      <c r="M20" s="157"/>
      <c r="N20" s="157"/>
      <c r="O20" s="157"/>
      <c r="P20" s="157"/>
      <c r="Q20" s="157"/>
      <c r="R20" s="157"/>
      <c r="S20" s="173"/>
      <c r="T20" s="173"/>
      <c r="U20" s="173"/>
    </row>
    <row r="21" spans="1:21" s="167" customFormat="1" ht="16.5" customHeight="1" x14ac:dyDescent="0.2">
      <c r="A21" s="171">
        <v>1</v>
      </c>
      <c r="B21" s="170">
        <v>2</v>
      </c>
      <c r="C21" s="171">
        <v>3</v>
      </c>
      <c r="D21" s="172"/>
      <c r="E21" s="172"/>
      <c r="F21" s="172"/>
      <c r="G21" s="172"/>
      <c r="H21" s="157"/>
      <c r="I21" s="157"/>
      <c r="J21" s="157"/>
      <c r="K21" s="157"/>
      <c r="L21" s="157"/>
      <c r="M21" s="157"/>
      <c r="N21" s="157"/>
      <c r="O21" s="157"/>
      <c r="P21" s="157"/>
      <c r="Q21" s="157"/>
      <c r="R21" s="157"/>
      <c r="S21" s="173"/>
      <c r="T21" s="173"/>
      <c r="U21" s="173"/>
    </row>
    <row r="22" spans="1:21" s="167" customFormat="1" ht="39" customHeight="1" x14ac:dyDescent="0.2">
      <c r="A22" s="24" t="s">
        <v>62</v>
      </c>
      <c r="B22" s="174" t="s">
        <v>352</v>
      </c>
      <c r="C22" s="121" t="s">
        <v>561</v>
      </c>
      <c r="D22" s="172"/>
      <c r="E22" s="172"/>
      <c r="F22" s="172"/>
      <c r="G22" s="172"/>
      <c r="H22" s="157"/>
      <c r="I22" s="157"/>
      <c r="J22" s="157"/>
      <c r="K22" s="157"/>
      <c r="L22" s="157"/>
      <c r="M22" s="157"/>
      <c r="N22" s="157"/>
      <c r="O22" s="157"/>
      <c r="P22" s="157"/>
      <c r="Q22" s="157"/>
      <c r="R22" s="157"/>
      <c r="S22" s="173"/>
      <c r="T22" s="173"/>
      <c r="U22" s="173"/>
    </row>
    <row r="23" spans="1:21" s="167" customFormat="1" ht="63" x14ac:dyDescent="0.2">
      <c r="A23" s="24" t="s">
        <v>61</v>
      </c>
      <c r="B23" s="32" t="s">
        <v>552</v>
      </c>
      <c r="C23" s="175" t="s">
        <v>558</v>
      </c>
      <c r="D23" s="172"/>
      <c r="E23" s="172"/>
      <c r="F23" s="172"/>
      <c r="G23" s="172"/>
      <c r="H23" s="157"/>
      <c r="I23" s="157"/>
      <c r="J23" s="157"/>
      <c r="K23" s="157"/>
      <c r="L23" s="157"/>
      <c r="M23" s="157"/>
      <c r="N23" s="157"/>
      <c r="O23" s="157"/>
      <c r="P23" s="157"/>
      <c r="Q23" s="157"/>
      <c r="R23" s="157"/>
      <c r="S23" s="173"/>
      <c r="T23" s="173"/>
      <c r="U23" s="173"/>
    </row>
    <row r="24" spans="1:21" s="167" customFormat="1" ht="22.5" customHeight="1" x14ac:dyDescent="0.2">
      <c r="A24" s="362"/>
      <c r="B24" s="363"/>
      <c r="C24" s="364"/>
      <c r="D24" s="172"/>
      <c r="E24" s="172"/>
      <c r="F24" s="172"/>
      <c r="G24" s="172"/>
      <c r="H24" s="157"/>
      <c r="I24" s="157"/>
      <c r="J24" s="157"/>
      <c r="K24" s="157"/>
      <c r="L24" s="157"/>
      <c r="M24" s="157"/>
      <c r="N24" s="157"/>
      <c r="O24" s="157"/>
      <c r="P24" s="157"/>
      <c r="Q24" s="157"/>
      <c r="R24" s="157"/>
      <c r="S24" s="173"/>
      <c r="T24" s="173"/>
      <c r="U24" s="173"/>
    </row>
    <row r="25" spans="1:21" s="167" customFormat="1" ht="58.5" customHeight="1" x14ac:dyDescent="0.2">
      <c r="A25" s="24" t="s">
        <v>60</v>
      </c>
      <c r="B25" s="121" t="s">
        <v>460</v>
      </c>
      <c r="C25" s="31" t="s">
        <v>547</v>
      </c>
      <c r="D25" s="172"/>
      <c r="E25" s="172"/>
      <c r="F25" s="172"/>
      <c r="G25" s="157"/>
      <c r="H25" s="157"/>
      <c r="I25" s="157"/>
      <c r="J25" s="157"/>
      <c r="K25" s="157"/>
      <c r="L25" s="157"/>
      <c r="M25" s="157"/>
      <c r="N25" s="157"/>
      <c r="O25" s="157"/>
      <c r="P25" s="157"/>
      <c r="Q25" s="157"/>
      <c r="R25" s="173"/>
      <c r="S25" s="173"/>
      <c r="T25" s="173"/>
      <c r="U25" s="173"/>
    </row>
    <row r="26" spans="1:21" s="167" customFormat="1" ht="42.75" customHeight="1" x14ac:dyDescent="0.2">
      <c r="A26" s="24" t="s">
        <v>59</v>
      </c>
      <c r="B26" s="121" t="s">
        <v>72</v>
      </c>
      <c r="C26" s="31" t="s">
        <v>531</v>
      </c>
      <c r="D26" s="172"/>
      <c r="E26" s="172"/>
      <c r="F26" s="172"/>
      <c r="G26" s="157"/>
      <c r="H26" s="157"/>
      <c r="I26" s="157"/>
      <c r="J26" s="157"/>
      <c r="K26" s="157"/>
      <c r="L26" s="157"/>
      <c r="M26" s="157"/>
      <c r="N26" s="157"/>
      <c r="O26" s="157"/>
      <c r="P26" s="157"/>
      <c r="Q26" s="157"/>
      <c r="R26" s="173"/>
      <c r="S26" s="173"/>
      <c r="T26" s="173"/>
      <c r="U26" s="173"/>
    </row>
    <row r="27" spans="1:21" s="167" customFormat="1" ht="51.75" customHeight="1" x14ac:dyDescent="0.2">
      <c r="A27" s="24" t="s">
        <v>57</v>
      </c>
      <c r="B27" s="121" t="s">
        <v>71</v>
      </c>
      <c r="C27" s="121" t="s">
        <v>554</v>
      </c>
      <c r="D27" s="172"/>
      <c r="E27" s="172"/>
      <c r="F27" s="172"/>
      <c r="G27" s="157"/>
      <c r="H27" s="157"/>
      <c r="I27" s="157"/>
      <c r="J27" s="157"/>
      <c r="K27" s="157"/>
      <c r="L27" s="157"/>
      <c r="M27" s="157"/>
      <c r="N27" s="157"/>
      <c r="O27" s="157"/>
      <c r="P27" s="157"/>
      <c r="Q27" s="157"/>
      <c r="R27" s="173"/>
      <c r="S27" s="173"/>
      <c r="T27" s="173"/>
      <c r="U27" s="173"/>
    </row>
    <row r="28" spans="1:21" s="167" customFormat="1" ht="42.75" customHeight="1" x14ac:dyDescent="0.2">
      <c r="A28" s="24" t="s">
        <v>56</v>
      </c>
      <c r="B28" s="121" t="s">
        <v>461</v>
      </c>
      <c r="C28" s="31" t="s">
        <v>534</v>
      </c>
      <c r="D28" s="172"/>
      <c r="E28" s="172"/>
      <c r="F28" s="172"/>
      <c r="G28" s="157"/>
      <c r="H28" s="157"/>
      <c r="I28" s="157"/>
      <c r="J28" s="157"/>
      <c r="K28" s="157"/>
      <c r="L28" s="157"/>
      <c r="M28" s="157"/>
      <c r="N28" s="157"/>
      <c r="O28" s="157"/>
      <c r="P28" s="157"/>
      <c r="Q28" s="157"/>
      <c r="R28" s="173"/>
      <c r="S28" s="173"/>
      <c r="T28" s="173"/>
      <c r="U28" s="173"/>
    </row>
    <row r="29" spans="1:21" s="167" customFormat="1" ht="51.75" customHeight="1" x14ac:dyDescent="0.2">
      <c r="A29" s="24" t="s">
        <v>54</v>
      </c>
      <c r="B29" s="121" t="s">
        <v>462</v>
      </c>
      <c r="C29" s="31" t="s">
        <v>534</v>
      </c>
      <c r="D29" s="172"/>
      <c r="E29" s="172"/>
      <c r="F29" s="172"/>
      <c r="G29" s="157"/>
      <c r="H29" s="157"/>
      <c r="I29" s="157"/>
      <c r="J29" s="157"/>
      <c r="K29" s="157"/>
      <c r="L29" s="157"/>
      <c r="M29" s="157"/>
      <c r="N29" s="157"/>
      <c r="O29" s="157"/>
      <c r="P29" s="157"/>
      <c r="Q29" s="157"/>
      <c r="R29" s="173"/>
      <c r="S29" s="173"/>
      <c r="T29" s="173"/>
      <c r="U29" s="173"/>
    </row>
    <row r="30" spans="1:21" s="167" customFormat="1" ht="51.75" customHeight="1" x14ac:dyDescent="0.2">
      <c r="A30" s="24" t="s">
        <v>52</v>
      </c>
      <c r="B30" s="121" t="s">
        <v>463</v>
      </c>
      <c r="C30" s="31" t="s">
        <v>534</v>
      </c>
      <c r="D30" s="172"/>
      <c r="E30" s="172"/>
      <c r="F30" s="172"/>
      <c r="G30" s="157"/>
      <c r="H30" s="157"/>
      <c r="I30" s="157"/>
      <c r="J30" s="157"/>
      <c r="K30" s="157"/>
      <c r="L30" s="157"/>
      <c r="M30" s="157"/>
      <c r="N30" s="157"/>
      <c r="O30" s="157"/>
      <c r="P30" s="157"/>
      <c r="Q30" s="157"/>
      <c r="R30" s="173"/>
      <c r="S30" s="173"/>
      <c r="T30" s="173"/>
      <c r="U30" s="173"/>
    </row>
    <row r="31" spans="1:21" s="167" customFormat="1" ht="51.75" customHeight="1" x14ac:dyDescent="0.2">
      <c r="A31" s="24" t="s">
        <v>70</v>
      </c>
      <c r="B31" s="121" t="s">
        <v>464</v>
      </c>
      <c r="C31" s="31" t="s">
        <v>534</v>
      </c>
      <c r="D31" s="172"/>
      <c r="E31" s="172"/>
      <c r="F31" s="172"/>
      <c r="G31" s="157"/>
      <c r="H31" s="157"/>
      <c r="I31" s="157"/>
      <c r="J31" s="157"/>
      <c r="K31" s="157"/>
      <c r="L31" s="157"/>
      <c r="M31" s="157"/>
      <c r="N31" s="157"/>
      <c r="O31" s="157"/>
      <c r="P31" s="157"/>
      <c r="Q31" s="157"/>
      <c r="R31" s="173"/>
      <c r="S31" s="173"/>
      <c r="T31" s="173"/>
      <c r="U31" s="173"/>
    </row>
    <row r="32" spans="1:21" s="167" customFormat="1" ht="51.75" customHeight="1" x14ac:dyDescent="0.2">
      <c r="A32" s="24" t="s">
        <v>68</v>
      </c>
      <c r="B32" s="121" t="s">
        <v>465</v>
      </c>
      <c r="C32" s="31" t="s">
        <v>534</v>
      </c>
      <c r="D32" s="172"/>
      <c r="E32" s="172"/>
      <c r="F32" s="172"/>
      <c r="G32" s="157"/>
      <c r="H32" s="157"/>
      <c r="I32" s="157"/>
      <c r="J32" s="157"/>
      <c r="K32" s="157"/>
      <c r="L32" s="157"/>
      <c r="M32" s="157"/>
      <c r="N32" s="157"/>
      <c r="O32" s="157"/>
      <c r="P32" s="157"/>
      <c r="Q32" s="157"/>
      <c r="R32" s="173"/>
      <c r="S32" s="173"/>
      <c r="T32" s="173"/>
      <c r="U32" s="173"/>
    </row>
    <row r="33" spans="1:21" s="167" customFormat="1" ht="101.25" customHeight="1" x14ac:dyDescent="0.2">
      <c r="A33" s="24" t="s">
        <v>67</v>
      </c>
      <c r="B33" s="121" t="s">
        <v>466</v>
      </c>
      <c r="C33" s="31" t="s">
        <v>551</v>
      </c>
      <c r="D33" s="172"/>
      <c r="E33" s="172"/>
      <c r="F33" s="172"/>
      <c r="G33" s="157"/>
      <c r="H33" s="157"/>
      <c r="I33" s="157"/>
      <c r="J33" s="157"/>
      <c r="K33" s="157"/>
      <c r="L33" s="157"/>
      <c r="M33" s="157"/>
      <c r="N33" s="157"/>
      <c r="O33" s="157"/>
      <c r="P33" s="157"/>
      <c r="Q33" s="157"/>
      <c r="R33" s="173"/>
      <c r="S33" s="173"/>
      <c r="T33" s="173"/>
      <c r="U33" s="173"/>
    </row>
    <row r="34" spans="1:21" ht="111" customHeight="1" x14ac:dyDescent="0.25">
      <c r="A34" s="24" t="s">
        <v>482</v>
      </c>
      <c r="B34" s="121" t="s">
        <v>467</v>
      </c>
      <c r="C34" s="31" t="s">
        <v>534</v>
      </c>
      <c r="D34" s="176"/>
      <c r="E34" s="176"/>
      <c r="F34" s="176"/>
      <c r="G34" s="176"/>
      <c r="H34" s="176"/>
      <c r="I34" s="176"/>
      <c r="J34" s="176"/>
      <c r="K34" s="176"/>
      <c r="L34" s="176"/>
      <c r="M34" s="176"/>
      <c r="N34" s="176"/>
      <c r="O34" s="176"/>
      <c r="P34" s="176"/>
      <c r="Q34" s="176"/>
      <c r="R34" s="176"/>
      <c r="S34" s="176"/>
      <c r="T34" s="176"/>
      <c r="U34" s="176"/>
    </row>
    <row r="35" spans="1:21" ht="58.5" customHeight="1" x14ac:dyDescent="0.25">
      <c r="A35" s="24" t="s">
        <v>470</v>
      </c>
      <c r="B35" s="121" t="s">
        <v>69</v>
      </c>
      <c r="C35" s="31" t="s">
        <v>534</v>
      </c>
      <c r="D35" s="176"/>
      <c r="E35" s="176"/>
      <c r="F35" s="176"/>
      <c r="G35" s="176"/>
      <c r="H35" s="176"/>
      <c r="I35" s="176"/>
      <c r="J35" s="176"/>
      <c r="K35" s="176"/>
      <c r="L35" s="176"/>
      <c r="M35" s="176"/>
      <c r="N35" s="176"/>
      <c r="O35" s="176"/>
      <c r="P35" s="176"/>
      <c r="Q35" s="176"/>
      <c r="R35" s="176"/>
      <c r="S35" s="176"/>
      <c r="T35" s="176"/>
      <c r="U35" s="176"/>
    </row>
    <row r="36" spans="1:21" ht="51.75" customHeight="1" x14ac:dyDescent="0.25">
      <c r="A36" s="24" t="s">
        <v>483</v>
      </c>
      <c r="B36" s="121" t="s">
        <v>468</v>
      </c>
      <c r="C36" s="31" t="s">
        <v>534</v>
      </c>
      <c r="D36" s="176"/>
      <c r="E36" s="176"/>
      <c r="F36" s="176"/>
      <c r="G36" s="176"/>
      <c r="H36" s="176"/>
      <c r="I36" s="176"/>
      <c r="J36" s="176"/>
      <c r="K36" s="176"/>
      <c r="L36" s="176"/>
      <c r="M36" s="176"/>
      <c r="N36" s="176"/>
      <c r="O36" s="176"/>
      <c r="P36" s="176"/>
      <c r="Q36" s="176"/>
      <c r="R36" s="176"/>
      <c r="S36" s="176"/>
      <c r="T36" s="176"/>
      <c r="U36" s="176"/>
    </row>
    <row r="37" spans="1:21" ht="43.5" customHeight="1" x14ac:dyDescent="0.25">
      <c r="A37" s="24" t="s">
        <v>471</v>
      </c>
      <c r="B37" s="121" t="s">
        <v>469</v>
      </c>
      <c r="C37" s="31" t="s">
        <v>555</v>
      </c>
      <c r="D37" s="176"/>
      <c r="E37" s="176"/>
      <c r="F37" s="176"/>
      <c r="G37" s="176"/>
      <c r="H37" s="176"/>
      <c r="I37" s="176"/>
      <c r="J37" s="176"/>
      <c r="K37" s="176"/>
      <c r="L37" s="176"/>
      <c r="M37" s="176"/>
      <c r="N37" s="176"/>
      <c r="O37" s="176"/>
      <c r="P37" s="176"/>
      <c r="Q37" s="176"/>
      <c r="R37" s="176"/>
      <c r="S37" s="176"/>
      <c r="T37" s="176"/>
      <c r="U37" s="176"/>
    </row>
    <row r="38" spans="1:21" ht="43.5" customHeight="1" x14ac:dyDescent="0.25">
      <c r="A38" s="24" t="s">
        <v>484</v>
      </c>
      <c r="B38" s="121" t="s">
        <v>233</v>
      </c>
      <c r="C38" s="31" t="s">
        <v>534</v>
      </c>
      <c r="D38" s="176"/>
      <c r="E38" s="176"/>
      <c r="F38" s="176"/>
      <c r="G38" s="176"/>
      <c r="H38" s="176"/>
      <c r="I38" s="176"/>
      <c r="J38" s="176"/>
      <c r="K38" s="176"/>
      <c r="L38" s="176"/>
      <c r="M38" s="176"/>
      <c r="N38" s="176"/>
      <c r="O38" s="176"/>
      <c r="P38" s="176"/>
      <c r="Q38" s="176"/>
      <c r="R38" s="176"/>
      <c r="S38" s="176"/>
      <c r="T38" s="176"/>
      <c r="U38" s="176"/>
    </row>
    <row r="39" spans="1:21" ht="23.25" customHeight="1" x14ac:dyDescent="0.25">
      <c r="A39" s="362"/>
      <c r="B39" s="363"/>
      <c r="C39" s="364"/>
      <c r="D39" s="176"/>
      <c r="E39" s="176"/>
      <c r="F39" s="176"/>
      <c r="G39" s="176"/>
      <c r="H39" s="176"/>
      <c r="I39" s="176"/>
      <c r="J39" s="176"/>
      <c r="K39" s="176"/>
      <c r="L39" s="176"/>
      <c r="M39" s="176"/>
      <c r="N39" s="176"/>
      <c r="O39" s="176"/>
      <c r="P39" s="176"/>
      <c r="Q39" s="176"/>
      <c r="R39" s="176"/>
      <c r="S39" s="176"/>
      <c r="T39" s="176"/>
      <c r="U39" s="176"/>
    </row>
    <row r="40" spans="1:21" ht="63" x14ac:dyDescent="0.25">
      <c r="A40" s="24" t="s">
        <v>472</v>
      </c>
      <c r="B40" s="121" t="s">
        <v>526</v>
      </c>
      <c r="C40" s="31" t="str">
        <f>CONCATENATE("Фтз=",ROUND('6.2. Паспорт фин осв ввод'!C24,2)," млн рублей; Фит=",ROUND('6.2. Паспорт фин осв ввод'!C24,2)," млн рублей")</f>
        <v>Фтз=44,96 млн рублей; Фит=44,96 млн рублей</v>
      </c>
      <c r="D40" s="176"/>
      <c r="E40" s="176"/>
      <c r="F40" s="176"/>
      <c r="G40" s="176"/>
      <c r="H40" s="176"/>
      <c r="I40" s="176"/>
      <c r="J40" s="176"/>
      <c r="K40" s="176"/>
      <c r="L40" s="176"/>
      <c r="M40" s="176"/>
      <c r="N40" s="176"/>
      <c r="O40" s="176"/>
      <c r="P40" s="176"/>
      <c r="Q40" s="176"/>
      <c r="R40" s="176"/>
      <c r="S40" s="176"/>
      <c r="T40" s="176"/>
      <c r="U40" s="176"/>
    </row>
    <row r="41" spans="1:21" ht="105.75" customHeight="1" x14ac:dyDescent="0.25">
      <c r="A41" s="24" t="s">
        <v>485</v>
      </c>
      <c r="B41" s="121" t="s">
        <v>508</v>
      </c>
      <c r="C41" s="121" t="s">
        <v>555</v>
      </c>
      <c r="D41" s="176"/>
      <c r="E41" s="176"/>
      <c r="F41" s="176"/>
      <c r="G41" s="176"/>
      <c r="H41" s="176"/>
      <c r="I41" s="176"/>
      <c r="J41" s="176"/>
      <c r="K41" s="176"/>
      <c r="L41" s="176"/>
      <c r="M41" s="176"/>
      <c r="N41" s="176"/>
      <c r="O41" s="176"/>
      <c r="P41" s="176"/>
      <c r="Q41" s="176"/>
      <c r="R41" s="176"/>
      <c r="S41" s="176"/>
      <c r="T41" s="176"/>
      <c r="U41" s="176"/>
    </row>
    <row r="42" spans="1:21" ht="83.25" customHeight="1" x14ac:dyDescent="0.25">
      <c r="A42" s="24" t="s">
        <v>473</v>
      </c>
      <c r="B42" s="121" t="s">
        <v>523</v>
      </c>
      <c r="C42" s="121" t="s">
        <v>555</v>
      </c>
      <c r="D42" s="176"/>
      <c r="E42" s="176"/>
      <c r="F42" s="176"/>
      <c r="G42" s="176"/>
      <c r="H42" s="176"/>
      <c r="I42" s="176"/>
      <c r="J42" s="176"/>
      <c r="K42" s="176"/>
      <c r="L42" s="176"/>
      <c r="M42" s="176"/>
      <c r="N42" s="176"/>
      <c r="O42" s="176"/>
      <c r="P42" s="176"/>
      <c r="Q42" s="176"/>
      <c r="R42" s="176"/>
      <c r="S42" s="176"/>
      <c r="T42" s="176"/>
      <c r="U42" s="176"/>
    </row>
    <row r="43" spans="1:21" ht="186" customHeight="1" x14ac:dyDescent="0.25">
      <c r="A43" s="24" t="s">
        <v>488</v>
      </c>
      <c r="B43" s="121" t="s">
        <v>489</v>
      </c>
      <c r="C43" s="121" t="s">
        <v>547</v>
      </c>
      <c r="D43" s="176"/>
      <c r="E43" s="176"/>
      <c r="F43" s="176"/>
      <c r="G43" s="176"/>
      <c r="H43" s="176"/>
      <c r="I43" s="176"/>
      <c r="J43" s="176"/>
      <c r="K43" s="176"/>
      <c r="L43" s="176"/>
      <c r="M43" s="176"/>
      <c r="N43" s="176"/>
      <c r="O43" s="176"/>
      <c r="P43" s="176"/>
      <c r="Q43" s="176"/>
      <c r="R43" s="176"/>
      <c r="S43" s="176"/>
      <c r="T43" s="176"/>
      <c r="U43" s="176"/>
    </row>
    <row r="44" spans="1:21" ht="111" customHeight="1" x14ac:dyDescent="0.25">
      <c r="A44" s="24" t="s">
        <v>474</v>
      </c>
      <c r="B44" s="121" t="s">
        <v>514</v>
      </c>
      <c r="C44" s="121" t="s">
        <v>547</v>
      </c>
      <c r="D44" s="176"/>
      <c r="E44" s="176"/>
      <c r="F44" s="176"/>
      <c r="G44" s="176"/>
      <c r="H44" s="176"/>
      <c r="I44" s="176"/>
      <c r="J44" s="176"/>
      <c r="K44" s="176"/>
      <c r="L44" s="176"/>
      <c r="M44" s="176"/>
      <c r="N44" s="176"/>
      <c r="O44" s="176"/>
      <c r="P44" s="176"/>
      <c r="Q44" s="176"/>
      <c r="R44" s="176"/>
      <c r="S44" s="176"/>
      <c r="T44" s="176"/>
      <c r="U44" s="176"/>
    </row>
    <row r="45" spans="1:21" ht="120" customHeight="1" x14ac:dyDescent="0.25">
      <c r="A45" s="24" t="s">
        <v>509</v>
      </c>
      <c r="B45" s="121" t="s">
        <v>515</v>
      </c>
      <c r="C45" s="121" t="s">
        <v>547</v>
      </c>
      <c r="D45" s="176"/>
      <c r="E45" s="176"/>
      <c r="F45" s="176"/>
      <c r="G45" s="176"/>
      <c r="H45" s="176"/>
      <c r="I45" s="176"/>
      <c r="J45" s="176"/>
      <c r="K45" s="176"/>
      <c r="L45" s="176"/>
      <c r="M45" s="176"/>
      <c r="N45" s="176"/>
      <c r="O45" s="176"/>
      <c r="P45" s="176"/>
      <c r="Q45" s="176"/>
      <c r="R45" s="176"/>
      <c r="S45" s="176"/>
      <c r="T45" s="176"/>
      <c r="U45" s="176"/>
    </row>
    <row r="46" spans="1:21" ht="101.25" customHeight="1" x14ac:dyDescent="0.25">
      <c r="A46" s="24" t="s">
        <v>475</v>
      </c>
      <c r="B46" s="121" t="s">
        <v>516</v>
      </c>
      <c r="C46" s="121" t="s">
        <v>568</v>
      </c>
      <c r="D46" s="176"/>
      <c r="E46" s="176"/>
      <c r="F46" s="176"/>
      <c r="G46" s="176"/>
      <c r="H46" s="176"/>
      <c r="I46" s="176"/>
      <c r="J46" s="176"/>
      <c r="K46" s="176"/>
      <c r="L46" s="176"/>
      <c r="M46" s="176"/>
      <c r="N46" s="176"/>
      <c r="O46" s="176"/>
      <c r="P46" s="176"/>
      <c r="Q46" s="176"/>
      <c r="R46" s="176"/>
      <c r="S46" s="176"/>
      <c r="T46" s="176"/>
      <c r="U46" s="176"/>
    </row>
    <row r="47" spans="1:21" ht="18.75" customHeight="1" x14ac:dyDescent="0.25">
      <c r="A47" s="362"/>
      <c r="B47" s="363"/>
      <c r="C47" s="364"/>
      <c r="D47" s="176"/>
      <c r="E47" s="176"/>
      <c r="F47" s="176"/>
      <c r="G47" s="176"/>
      <c r="H47" s="176"/>
      <c r="I47" s="176"/>
      <c r="J47" s="176"/>
      <c r="K47" s="176"/>
      <c r="L47" s="176"/>
      <c r="M47" s="176"/>
      <c r="N47" s="176"/>
      <c r="O47" s="176"/>
      <c r="P47" s="176"/>
      <c r="Q47" s="176"/>
      <c r="R47" s="176"/>
      <c r="S47" s="176"/>
      <c r="T47" s="176"/>
      <c r="U47" s="176"/>
    </row>
    <row r="48" spans="1:21" ht="75.75" customHeight="1" x14ac:dyDescent="0.25">
      <c r="A48" s="24" t="s">
        <v>510</v>
      </c>
      <c r="B48" s="121" t="s">
        <v>524</v>
      </c>
      <c r="C48" s="178" t="str">
        <f>CONCATENATE(ROUND('6.2. Паспорт фин осв ввод'!U24,2)," млн рублей")</f>
        <v>34,88 млн рублей</v>
      </c>
      <c r="D48" s="176"/>
      <c r="E48" s="176"/>
      <c r="F48" s="176"/>
      <c r="G48" s="176"/>
      <c r="H48" s="176"/>
      <c r="I48" s="176"/>
      <c r="J48" s="176"/>
      <c r="K48" s="176"/>
      <c r="L48" s="176"/>
      <c r="M48" s="176"/>
      <c r="N48" s="176"/>
      <c r="O48" s="176"/>
      <c r="P48" s="176"/>
      <c r="Q48" s="176"/>
      <c r="R48" s="176"/>
      <c r="S48" s="176"/>
      <c r="T48" s="176"/>
      <c r="U48" s="176"/>
    </row>
    <row r="49" spans="1:21" ht="71.25" customHeight="1" x14ac:dyDescent="0.25">
      <c r="A49" s="24" t="s">
        <v>476</v>
      </c>
      <c r="B49" s="121" t="s">
        <v>525</v>
      </c>
      <c r="C49" s="178" t="str">
        <f>CONCATENATE(ROUND('6.2. Паспорт фин осв ввод'!U30,2)," млн рублей")</f>
        <v>29,19 млн рублей</v>
      </c>
      <c r="D49" s="176"/>
      <c r="E49" s="176"/>
      <c r="F49" s="176"/>
      <c r="G49" s="176"/>
      <c r="H49" s="176"/>
      <c r="I49" s="176"/>
      <c r="J49" s="176"/>
      <c r="K49" s="176"/>
      <c r="L49" s="176"/>
      <c r="M49" s="176"/>
      <c r="N49" s="176"/>
      <c r="O49" s="176"/>
      <c r="P49" s="176"/>
      <c r="Q49" s="176"/>
      <c r="R49" s="176"/>
      <c r="S49" s="176"/>
      <c r="T49" s="176"/>
      <c r="U49" s="176"/>
    </row>
    <row r="50" spans="1:21" x14ac:dyDescent="0.25">
      <c r="A50" s="176"/>
      <c r="B50" s="176"/>
      <c r="C50" s="176"/>
      <c r="D50" s="176"/>
      <c r="E50" s="176"/>
      <c r="F50" s="176"/>
      <c r="G50" s="176"/>
      <c r="H50" s="176"/>
      <c r="I50" s="176"/>
      <c r="J50" s="176"/>
      <c r="K50" s="176"/>
      <c r="L50" s="176"/>
      <c r="M50" s="176"/>
      <c r="N50" s="176"/>
      <c r="O50" s="176"/>
      <c r="P50" s="176"/>
      <c r="Q50" s="176"/>
      <c r="R50" s="176"/>
      <c r="S50" s="176"/>
      <c r="T50" s="176"/>
      <c r="U50" s="176"/>
    </row>
    <row r="51" spans="1:21" x14ac:dyDescent="0.25">
      <c r="A51" s="176"/>
      <c r="B51" s="176"/>
      <c r="C51" s="176"/>
      <c r="D51" s="176"/>
      <c r="E51" s="176"/>
      <c r="F51" s="176"/>
      <c r="G51" s="176"/>
      <c r="H51" s="176"/>
      <c r="I51" s="176"/>
      <c r="J51" s="176"/>
      <c r="K51" s="176"/>
      <c r="L51" s="176"/>
      <c r="M51" s="176"/>
      <c r="N51" s="176"/>
      <c r="O51" s="176"/>
      <c r="P51" s="176"/>
      <c r="Q51" s="176"/>
      <c r="R51" s="176"/>
      <c r="S51" s="176"/>
      <c r="T51" s="176"/>
      <c r="U51" s="176"/>
    </row>
    <row r="52" spans="1:21" x14ac:dyDescent="0.25">
      <c r="A52" s="176"/>
      <c r="B52" s="176"/>
      <c r="C52" s="176"/>
      <c r="D52" s="176"/>
      <c r="E52" s="176"/>
      <c r="F52" s="176"/>
      <c r="G52" s="176"/>
      <c r="H52" s="176"/>
      <c r="I52" s="176"/>
      <c r="J52" s="176"/>
      <c r="K52" s="176"/>
      <c r="L52" s="176"/>
      <c r="M52" s="176"/>
      <c r="N52" s="176"/>
      <c r="O52" s="176"/>
      <c r="P52" s="176"/>
      <c r="Q52" s="176"/>
      <c r="R52" s="176"/>
      <c r="S52" s="176"/>
      <c r="T52" s="176"/>
      <c r="U52" s="176"/>
    </row>
    <row r="53" spans="1:21" x14ac:dyDescent="0.25">
      <c r="A53" s="176"/>
      <c r="B53" s="176"/>
      <c r="C53" s="176"/>
      <c r="D53" s="176"/>
      <c r="E53" s="176"/>
      <c r="F53" s="176"/>
      <c r="G53" s="176"/>
      <c r="H53" s="176"/>
      <c r="I53" s="176"/>
      <c r="J53" s="176"/>
      <c r="K53" s="176"/>
      <c r="L53" s="176"/>
      <c r="M53" s="176"/>
      <c r="N53" s="176"/>
      <c r="O53" s="176"/>
      <c r="P53" s="176"/>
      <c r="Q53" s="176"/>
      <c r="R53" s="176"/>
      <c r="S53" s="176"/>
      <c r="T53" s="176"/>
      <c r="U53" s="176"/>
    </row>
    <row r="54" spans="1:21" x14ac:dyDescent="0.25">
      <c r="A54" s="176"/>
      <c r="B54" s="176"/>
      <c r="C54" s="176"/>
      <c r="D54" s="176"/>
      <c r="E54" s="176"/>
      <c r="F54" s="176"/>
      <c r="G54" s="176"/>
      <c r="H54" s="176"/>
      <c r="I54" s="176"/>
      <c r="J54" s="176"/>
      <c r="K54" s="176"/>
      <c r="L54" s="176"/>
      <c r="M54" s="176"/>
      <c r="N54" s="176"/>
      <c r="O54" s="176"/>
      <c r="P54" s="176"/>
      <c r="Q54" s="176"/>
      <c r="R54" s="176"/>
      <c r="S54" s="176"/>
      <c r="T54" s="176"/>
      <c r="U54" s="176"/>
    </row>
    <row r="55" spans="1:21" x14ac:dyDescent="0.25">
      <c r="A55" s="176"/>
      <c r="B55" s="176"/>
      <c r="C55" s="176"/>
      <c r="D55" s="176"/>
      <c r="E55" s="176"/>
      <c r="F55" s="176"/>
      <c r="G55" s="176"/>
      <c r="H55" s="176"/>
      <c r="I55" s="176"/>
      <c r="J55" s="176"/>
      <c r="K55" s="176"/>
      <c r="L55" s="176"/>
      <c r="M55" s="176"/>
      <c r="N55" s="176"/>
      <c r="O55" s="176"/>
      <c r="P55" s="176"/>
      <c r="Q55" s="176"/>
      <c r="R55" s="176"/>
      <c r="S55" s="176"/>
      <c r="T55" s="176"/>
      <c r="U55" s="176"/>
    </row>
    <row r="56" spans="1:21" x14ac:dyDescent="0.25">
      <c r="A56" s="176"/>
      <c r="B56" s="176"/>
      <c r="C56" s="176"/>
      <c r="D56" s="176"/>
      <c r="E56" s="176"/>
      <c r="F56" s="176"/>
      <c r="G56" s="176"/>
      <c r="H56" s="176"/>
      <c r="I56" s="176"/>
      <c r="J56" s="176"/>
      <c r="K56" s="176"/>
      <c r="L56" s="176"/>
      <c r="M56" s="176"/>
      <c r="N56" s="176"/>
      <c r="O56" s="176"/>
      <c r="P56" s="176"/>
      <c r="Q56" s="176"/>
      <c r="R56" s="176"/>
      <c r="S56" s="176"/>
      <c r="T56" s="176"/>
      <c r="U56" s="176"/>
    </row>
    <row r="57" spans="1:21" x14ac:dyDescent="0.25">
      <c r="A57" s="176"/>
      <c r="B57" s="176"/>
      <c r="C57" s="176"/>
      <c r="D57" s="176"/>
      <c r="E57" s="176"/>
      <c r="F57" s="176"/>
      <c r="G57" s="176"/>
      <c r="H57" s="176"/>
      <c r="I57" s="176"/>
      <c r="J57" s="176"/>
      <c r="K57" s="176"/>
      <c r="L57" s="176"/>
      <c r="M57" s="176"/>
      <c r="N57" s="176"/>
      <c r="O57" s="176"/>
      <c r="P57" s="176"/>
      <c r="Q57" s="176"/>
      <c r="R57" s="176"/>
      <c r="S57" s="176"/>
      <c r="T57" s="176"/>
      <c r="U57" s="176"/>
    </row>
    <row r="58" spans="1:21" x14ac:dyDescent="0.25">
      <c r="A58" s="176"/>
      <c r="B58" s="176"/>
      <c r="C58" s="176"/>
      <c r="D58" s="176"/>
      <c r="E58" s="176"/>
      <c r="F58" s="176"/>
      <c r="G58" s="176"/>
      <c r="H58" s="176"/>
      <c r="I58" s="176"/>
      <c r="J58" s="176"/>
      <c r="K58" s="176"/>
      <c r="L58" s="176"/>
      <c r="M58" s="176"/>
      <c r="N58" s="176"/>
      <c r="O58" s="176"/>
      <c r="P58" s="176"/>
      <c r="Q58" s="176"/>
      <c r="R58" s="176"/>
      <c r="S58" s="176"/>
      <c r="T58" s="176"/>
      <c r="U58" s="176"/>
    </row>
    <row r="59" spans="1:21" x14ac:dyDescent="0.25">
      <c r="A59" s="176"/>
      <c r="B59" s="176"/>
      <c r="C59" s="176"/>
      <c r="D59" s="176"/>
      <c r="E59" s="176"/>
      <c r="F59" s="176"/>
      <c r="G59" s="176"/>
      <c r="H59" s="176"/>
      <c r="I59" s="176"/>
      <c r="J59" s="176"/>
      <c r="K59" s="176"/>
      <c r="L59" s="176"/>
      <c r="M59" s="176"/>
      <c r="N59" s="176"/>
      <c r="O59" s="176"/>
      <c r="P59" s="176"/>
      <c r="Q59" s="176"/>
      <c r="R59" s="176"/>
      <c r="S59" s="176"/>
      <c r="T59" s="176"/>
      <c r="U59" s="176"/>
    </row>
    <row r="60" spans="1:21" x14ac:dyDescent="0.25">
      <c r="A60" s="176"/>
      <c r="B60" s="176"/>
      <c r="C60" s="176"/>
      <c r="D60" s="176"/>
      <c r="E60" s="176"/>
      <c r="F60" s="176"/>
      <c r="G60" s="176"/>
      <c r="H60" s="176"/>
      <c r="I60" s="176"/>
      <c r="J60" s="176"/>
      <c r="K60" s="176"/>
      <c r="L60" s="176"/>
      <c r="M60" s="176"/>
      <c r="N60" s="176"/>
      <c r="O60" s="176"/>
      <c r="P60" s="176"/>
      <c r="Q60" s="176"/>
      <c r="R60" s="176"/>
      <c r="S60" s="176"/>
      <c r="T60" s="176"/>
      <c r="U60" s="176"/>
    </row>
    <row r="61" spans="1:21" x14ac:dyDescent="0.25">
      <c r="A61" s="176"/>
      <c r="B61" s="176"/>
      <c r="C61" s="176"/>
      <c r="D61" s="176"/>
      <c r="E61" s="176"/>
      <c r="F61" s="176"/>
      <c r="G61" s="176"/>
      <c r="H61" s="176"/>
      <c r="I61" s="176"/>
      <c r="J61" s="176"/>
      <c r="K61" s="176"/>
      <c r="L61" s="176"/>
      <c r="M61" s="176"/>
      <c r="N61" s="176"/>
      <c r="O61" s="176"/>
      <c r="P61" s="176"/>
      <c r="Q61" s="176"/>
      <c r="R61" s="176"/>
      <c r="S61" s="176"/>
      <c r="T61" s="176"/>
      <c r="U61" s="176"/>
    </row>
    <row r="62" spans="1:21" x14ac:dyDescent="0.25">
      <c r="A62" s="176"/>
      <c r="B62" s="176"/>
      <c r="C62" s="176"/>
      <c r="D62" s="176"/>
      <c r="E62" s="176"/>
      <c r="F62" s="176"/>
      <c r="G62" s="176"/>
      <c r="H62" s="176"/>
      <c r="I62" s="176"/>
      <c r="J62" s="176"/>
      <c r="K62" s="176"/>
      <c r="L62" s="176"/>
      <c r="M62" s="176"/>
      <c r="N62" s="176"/>
      <c r="O62" s="176"/>
      <c r="P62" s="176"/>
      <c r="Q62" s="176"/>
      <c r="R62" s="176"/>
      <c r="S62" s="176"/>
      <c r="T62" s="176"/>
      <c r="U62" s="176"/>
    </row>
    <row r="63" spans="1:21" x14ac:dyDescent="0.25">
      <c r="A63" s="176"/>
      <c r="B63" s="176"/>
      <c r="C63" s="176"/>
      <c r="D63" s="176"/>
      <c r="E63" s="176"/>
      <c r="F63" s="176"/>
      <c r="G63" s="176"/>
      <c r="H63" s="176"/>
      <c r="I63" s="176"/>
      <c r="J63" s="176"/>
      <c r="K63" s="176"/>
      <c r="L63" s="176"/>
      <c r="M63" s="176"/>
      <c r="N63" s="176"/>
      <c r="O63" s="176"/>
      <c r="P63" s="176"/>
      <c r="Q63" s="176"/>
      <c r="R63" s="176"/>
      <c r="S63" s="176"/>
      <c r="T63" s="176"/>
      <c r="U63" s="176"/>
    </row>
    <row r="64" spans="1:21" x14ac:dyDescent="0.25">
      <c r="A64" s="176"/>
      <c r="B64" s="176"/>
      <c r="C64" s="176"/>
      <c r="D64" s="176"/>
      <c r="E64" s="176"/>
      <c r="F64" s="176"/>
      <c r="G64" s="176"/>
      <c r="H64" s="176"/>
      <c r="I64" s="176"/>
      <c r="J64" s="176"/>
      <c r="K64" s="176"/>
      <c r="L64" s="176"/>
      <c r="M64" s="176"/>
      <c r="N64" s="176"/>
      <c r="O64" s="176"/>
      <c r="P64" s="176"/>
      <c r="Q64" s="176"/>
      <c r="R64" s="176"/>
      <c r="S64" s="176"/>
      <c r="T64" s="176"/>
      <c r="U64" s="176"/>
    </row>
    <row r="65" spans="1:21" x14ac:dyDescent="0.25">
      <c r="A65" s="176"/>
      <c r="B65" s="176"/>
      <c r="C65" s="176"/>
      <c r="D65" s="176"/>
      <c r="E65" s="176"/>
      <c r="F65" s="176"/>
      <c r="G65" s="176"/>
      <c r="H65" s="176"/>
      <c r="I65" s="176"/>
      <c r="J65" s="176"/>
      <c r="K65" s="176"/>
      <c r="L65" s="176"/>
      <c r="M65" s="176"/>
      <c r="N65" s="176"/>
      <c r="O65" s="176"/>
      <c r="P65" s="176"/>
      <c r="Q65" s="176"/>
      <c r="R65" s="176"/>
      <c r="S65" s="176"/>
      <c r="T65" s="176"/>
      <c r="U65" s="176"/>
    </row>
    <row r="66" spans="1:21" x14ac:dyDescent="0.25">
      <c r="A66" s="176"/>
      <c r="B66" s="176"/>
      <c r="C66" s="176"/>
      <c r="D66" s="176"/>
      <c r="E66" s="176"/>
      <c r="F66" s="176"/>
      <c r="G66" s="176"/>
      <c r="H66" s="176"/>
      <c r="I66" s="176"/>
      <c r="J66" s="176"/>
      <c r="K66" s="176"/>
      <c r="L66" s="176"/>
      <c r="M66" s="176"/>
      <c r="N66" s="176"/>
      <c r="O66" s="176"/>
      <c r="P66" s="176"/>
      <c r="Q66" s="176"/>
      <c r="R66" s="176"/>
      <c r="S66" s="176"/>
      <c r="T66" s="176"/>
      <c r="U66" s="176"/>
    </row>
    <row r="67" spans="1:21" x14ac:dyDescent="0.25">
      <c r="A67" s="176"/>
      <c r="B67" s="176"/>
      <c r="C67" s="176"/>
      <c r="D67" s="176"/>
      <c r="E67" s="176"/>
      <c r="F67" s="176"/>
      <c r="G67" s="176"/>
      <c r="H67" s="176"/>
      <c r="I67" s="176"/>
      <c r="J67" s="176"/>
      <c r="K67" s="176"/>
      <c r="L67" s="176"/>
      <c r="M67" s="176"/>
      <c r="N67" s="176"/>
      <c r="O67" s="176"/>
      <c r="P67" s="176"/>
      <c r="Q67" s="176"/>
      <c r="R67" s="176"/>
      <c r="S67" s="176"/>
      <c r="T67" s="176"/>
      <c r="U67" s="176"/>
    </row>
    <row r="68" spans="1:21" x14ac:dyDescent="0.25">
      <c r="A68" s="176"/>
      <c r="B68" s="176"/>
      <c r="C68" s="176"/>
      <c r="D68" s="176"/>
      <c r="E68" s="176"/>
      <c r="F68" s="176"/>
      <c r="G68" s="176"/>
      <c r="H68" s="176"/>
      <c r="I68" s="176"/>
      <c r="J68" s="176"/>
      <c r="K68" s="176"/>
      <c r="L68" s="176"/>
      <c r="M68" s="176"/>
      <c r="N68" s="176"/>
      <c r="O68" s="176"/>
      <c r="P68" s="176"/>
      <c r="Q68" s="176"/>
      <c r="R68" s="176"/>
      <c r="S68" s="176"/>
      <c r="T68" s="176"/>
      <c r="U68" s="176"/>
    </row>
    <row r="69" spans="1:21" x14ac:dyDescent="0.25">
      <c r="A69" s="176"/>
      <c r="B69" s="176"/>
      <c r="C69" s="176"/>
      <c r="D69" s="176"/>
      <c r="E69" s="176"/>
      <c r="F69" s="176"/>
      <c r="G69" s="176"/>
      <c r="H69" s="176"/>
      <c r="I69" s="176"/>
      <c r="J69" s="176"/>
      <c r="K69" s="176"/>
      <c r="L69" s="176"/>
      <c r="M69" s="176"/>
      <c r="N69" s="176"/>
      <c r="O69" s="176"/>
      <c r="P69" s="176"/>
      <c r="Q69" s="176"/>
      <c r="R69" s="176"/>
      <c r="S69" s="176"/>
      <c r="T69" s="176"/>
      <c r="U69" s="176"/>
    </row>
    <row r="70" spans="1:21" x14ac:dyDescent="0.25">
      <c r="A70" s="176"/>
      <c r="B70" s="176"/>
      <c r="C70" s="176"/>
      <c r="D70" s="176"/>
      <c r="E70" s="176"/>
      <c r="F70" s="176"/>
      <c r="G70" s="176"/>
      <c r="H70" s="176"/>
      <c r="I70" s="176"/>
      <c r="J70" s="176"/>
      <c r="K70" s="176"/>
      <c r="L70" s="176"/>
      <c r="M70" s="176"/>
      <c r="N70" s="176"/>
      <c r="O70" s="176"/>
      <c r="P70" s="176"/>
      <c r="Q70" s="176"/>
      <c r="R70" s="176"/>
      <c r="S70" s="176"/>
      <c r="T70" s="176"/>
      <c r="U70" s="176"/>
    </row>
    <row r="71" spans="1:21" x14ac:dyDescent="0.25">
      <c r="A71" s="176"/>
      <c r="B71" s="176"/>
      <c r="C71" s="176"/>
      <c r="D71" s="176"/>
      <c r="E71" s="176"/>
      <c r="F71" s="176"/>
      <c r="G71" s="176"/>
      <c r="H71" s="176"/>
      <c r="I71" s="176"/>
      <c r="J71" s="176"/>
      <c r="K71" s="176"/>
      <c r="L71" s="176"/>
      <c r="M71" s="176"/>
      <c r="N71" s="176"/>
      <c r="O71" s="176"/>
      <c r="P71" s="176"/>
      <c r="Q71" s="176"/>
      <c r="R71" s="176"/>
      <c r="S71" s="176"/>
      <c r="T71" s="176"/>
      <c r="U71" s="176"/>
    </row>
    <row r="72" spans="1:21" x14ac:dyDescent="0.25">
      <c r="A72" s="176"/>
      <c r="B72" s="176"/>
      <c r="C72" s="176"/>
      <c r="D72" s="176"/>
      <c r="E72" s="176"/>
      <c r="F72" s="176"/>
      <c r="G72" s="176"/>
      <c r="H72" s="176"/>
      <c r="I72" s="176"/>
      <c r="J72" s="176"/>
      <c r="K72" s="176"/>
      <c r="L72" s="176"/>
      <c r="M72" s="176"/>
      <c r="N72" s="176"/>
      <c r="O72" s="176"/>
      <c r="P72" s="176"/>
      <c r="Q72" s="176"/>
      <c r="R72" s="176"/>
      <c r="S72" s="176"/>
      <c r="T72" s="176"/>
      <c r="U72" s="176"/>
    </row>
    <row r="73" spans="1:21" x14ac:dyDescent="0.25">
      <c r="A73" s="176"/>
      <c r="B73" s="176"/>
      <c r="C73" s="176"/>
      <c r="D73" s="176"/>
      <c r="E73" s="176"/>
      <c r="F73" s="176"/>
      <c r="G73" s="176"/>
      <c r="H73" s="176"/>
      <c r="I73" s="176"/>
      <c r="J73" s="176"/>
      <c r="K73" s="176"/>
      <c r="L73" s="176"/>
      <c r="M73" s="176"/>
      <c r="N73" s="176"/>
      <c r="O73" s="176"/>
      <c r="P73" s="176"/>
      <c r="Q73" s="176"/>
      <c r="R73" s="176"/>
      <c r="S73" s="176"/>
      <c r="T73" s="176"/>
      <c r="U73" s="176"/>
    </row>
    <row r="74" spans="1:21" x14ac:dyDescent="0.25">
      <c r="A74" s="176"/>
      <c r="B74" s="176"/>
      <c r="C74" s="176"/>
      <c r="D74" s="176"/>
      <c r="E74" s="176"/>
      <c r="F74" s="176"/>
      <c r="G74" s="176"/>
      <c r="H74" s="176"/>
      <c r="I74" s="176"/>
      <c r="J74" s="176"/>
      <c r="K74" s="176"/>
      <c r="L74" s="176"/>
      <c r="M74" s="176"/>
      <c r="N74" s="176"/>
      <c r="O74" s="176"/>
      <c r="P74" s="176"/>
      <c r="Q74" s="176"/>
      <c r="R74" s="176"/>
      <c r="S74" s="176"/>
      <c r="T74" s="176"/>
      <c r="U74" s="176"/>
    </row>
    <row r="75" spans="1:21" x14ac:dyDescent="0.25">
      <c r="A75" s="176"/>
      <c r="B75" s="176"/>
      <c r="C75" s="176"/>
      <c r="D75" s="176"/>
      <c r="E75" s="176"/>
      <c r="F75" s="176"/>
      <c r="G75" s="176"/>
      <c r="H75" s="176"/>
      <c r="I75" s="176"/>
      <c r="J75" s="176"/>
      <c r="K75" s="176"/>
      <c r="L75" s="176"/>
      <c r="M75" s="176"/>
      <c r="N75" s="176"/>
      <c r="O75" s="176"/>
      <c r="P75" s="176"/>
      <c r="Q75" s="176"/>
      <c r="R75" s="176"/>
      <c r="S75" s="176"/>
      <c r="T75" s="176"/>
      <c r="U75" s="176"/>
    </row>
    <row r="76" spans="1:21" x14ac:dyDescent="0.25">
      <c r="A76" s="176"/>
      <c r="B76" s="176"/>
      <c r="C76" s="176"/>
      <c r="D76" s="176"/>
      <c r="E76" s="176"/>
      <c r="F76" s="176"/>
      <c r="G76" s="176"/>
      <c r="H76" s="176"/>
      <c r="I76" s="176"/>
      <c r="J76" s="176"/>
      <c r="K76" s="176"/>
      <c r="L76" s="176"/>
      <c r="M76" s="176"/>
      <c r="N76" s="176"/>
      <c r="O76" s="176"/>
      <c r="P76" s="176"/>
      <c r="Q76" s="176"/>
      <c r="R76" s="176"/>
      <c r="S76" s="176"/>
      <c r="T76" s="176"/>
      <c r="U76" s="176"/>
    </row>
    <row r="77" spans="1:21" x14ac:dyDescent="0.25">
      <c r="A77" s="176"/>
      <c r="B77" s="176"/>
      <c r="C77" s="176"/>
      <c r="D77" s="176"/>
      <c r="E77" s="176"/>
      <c r="F77" s="176"/>
      <c r="G77" s="176"/>
      <c r="H77" s="176"/>
      <c r="I77" s="176"/>
      <c r="J77" s="176"/>
      <c r="K77" s="176"/>
      <c r="L77" s="176"/>
      <c r="M77" s="176"/>
      <c r="N77" s="176"/>
      <c r="O77" s="176"/>
      <c r="P77" s="176"/>
      <c r="Q77" s="176"/>
      <c r="R77" s="176"/>
      <c r="S77" s="176"/>
      <c r="T77" s="176"/>
      <c r="U77" s="176"/>
    </row>
    <row r="78" spans="1:21" x14ac:dyDescent="0.25">
      <c r="A78" s="176"/>
      <c r="B78" s="176"/>
      <c r="C78" s="176"/>
      <c r="D78" s="176"/>
      <c r="E78" s="176"/>
      <c r="F78" s="176"/>
      <c r="G78" s="176"/>
      <c r="H78" s="176"/>
      <c r="I78" s="176"/>
      <c r="J78" s="176"/>
      <c r="K78" s="176"/>
      <c r="L78" s="176"/>
      <c r="M78" s="176"/>
      <c r="N78" s="176"/>
      <c r="O78" s="176"/>
      <c r="P78" s="176"/>
      <c r="Q78" s="176"/>
      <c r="R78" s="176"/>
      <c r="S78" s="176"/>
      <c r="T78" s="176"/>
      <c r="U78" s="176"/>
    </row>
    <row r="79" spans="1:21" x14ac:dyDescent="0.25">
      <c r="A79" s="176"/>
      <c r="B79" s="176"/>
      <c r="C79" s="176"/>
      <c r="D79" s="176"/>
      <c r="E79" s="176"/>
      <c r="F79" s="176"/>
      <c r="G79" s="176"/>
      <c r="H79" s="176"/>
      <c r="I79" s="176"/>
      <c r="J79" s="176"/>
      <c r="K79" s="176"/>
      <c r="L79" s="176"/>
      <c r="M79" s="176"/>
      <c r="N79" s="176"/>
      <c r="O79" s="176"/>
      <c r="P79" s="176"/>
      <c r="Q79" s="176"/>
      <c r="R79" s="176"/>
      <c r="S79" s="176"/>
      <c r="T79" s="176"/>
      <c r="U79" s="176"/>
    </row>
    <row r="80" spans="1:21" x14ac:dyDescent="0.25">
      <c r="A80" s="176"/>
      <c r="B80" s="176"/>
      <c r="C80" s="176"/>
      <c r="D80" s="176"/>
      <c r="E80" s="176"/>
      <c r="F80" s="176"/>
      <c r="G80" s="176"/>
      <c r="H80" s="176"/>
      <c r="I80" s="176"/>
      <c r="J80" s="176"/>
      <c r="K80" s="176"/>
      <c r="L80" s="176"/>
      <c r="M80" s="176"/>
      <c r="N80" s="176"/>
      <c r="O80" s="176"/>
      <c r="P80" s="176"/>
      <c r="Q80" s="176"/>
      <c r="R80" s="176"/>
      <c r="S80" s="176"/>
      <c r="T80" s="176"/>
      <c r="U80" s="176"/>
    </row>
    <row r="81" spans="1:21" x14ac:dyDescent="0.25">
      <c r="A81" s="176"/>
      <c r="B81" s="176"/>
      <c r="C81" s="176"/>
      <c r="D81" s="176"/>
      <c r="E81" s="176"/>
      <c r="F81" s="176"/>
      <c r="G81" s="176"/>
      <c r="H81" s="176"/>
      <c r="I81" s="176"/>
      <c r="J81" s="176"/>
      <c r="K81" s="176"/>
      <c r="L81" s="176"/>
      <c r="M81" s="176"/>
      <c r="N81" s="176"/>
      <c r="O81" s="176"/>
      <c r="P81" s="176"/>
      <c r="Q81" s="176"/>
      <c r="R81" s="176"/>
      <c r="S81" s="176"/>
      <c r="T81" s="176"/>
      <c r="U81" s="176"/>
    </row>
    <row r="82" spans="1:21" x14ac:dyDescent="0.25">
      <c r="A82" s="176"/>
      <c r="B82" s="176"/>
      <c r="C82" s="176"/>
      <c r="D82" s="176"/>
      <c r="E82" s="176"/>
      <c r="F82" s="176"/>
      <c r="G82" s="176"/>
      <c r="H82" s="176"/>
      <c r="I82" s="176"/>
      <c r="J82" s="176"/>
      <c r="K82" s="176"/>
      <c r="L82" s="176"/>
      <c r="M82" s="176"/>
      <c r="N82" s="176"/>
      <c r="O82" s="176"/>
      <c r="P82" s="176"/>
      <c r="Q82" s="176"/>
      <c r="R82" s="176"/>
      <c r="S82" s="176"/>
      <c r="T82" s="176"/>
      <c r="U82" s="176"/>
    </row>
    <row r="83" spans="1:21" x14ac:dyDescent="0.25">
      <c r="A83" s="176"/>
      <c r="B83" s="176"/>
      <c r="C83" s="176"/>
      <c r="D83" s="176"/>
      <c r="E83" s="176"/>
      <c r="F83" s="176"/>
      <c r="G83" s="176"/>
      <c r="H83" s="176"/>
      <c r="I83" s="176"/>
      <c r="J83" s="176"/>
      <c r="K83" s="176"/>
      <c r="L83" s="176"/>
      <c r="M83" s="176"/>
      <c r="N83" s="176"/>
      <c r="O83" s="176"/>
      <c r="P83" s="176"/>
      <c r="Q83" s="176"/>
      <c r="R83" s="176"/>
      <c r="S83" s="176"/>
      <c r="T83" s="176"/>
      <c r="U83" s="176"/>
    </row>
    <row r="84" spans="1:21" x14ac:dyDescent="0.25">
      <c r="A84" s="176"/>
      <c r="B84" s="176"/>
      <c r="C84" s="176"/>
      <c r="D84" s="176"/>
      <c r="E84" s="176"/>
      <c r="F84" s="176"/>
      <c r="G84" s="176"/>
      <c r="H84" s="176"/>
      <c r="I84" s="176"/>
      <c r="J84" s="176"/>
      <c r="K84" s="176"/>
      <c r="L84" s="176"/>
      <c r="M84" s="176"/>
      <c r="N84" s="176"/>
      <c r="O84" s="176"/>
      <c r="P84" s="176"/>
      <c r="Q84" s="176"/>
      <c r="R84" s="176"/>
      <c r="S84" s="176"/>
      <c r="T84" s="176"/>
      <c r="U84" s="176"/>
    </row>
    <row r="85" spans="1:21" x14ac:dyDescent="0.25">
      <c r="A85" s="176"/>
      <c r="B85" s="176"/>
      <c r="C85" s="176"/>
      <c r="D85" s="176"/>
      <c r="E85" s="176"/>
      <c r="F85" s="176"/>
      <c r="G85" s="176"/>
      <c r="H85" s="176"/>
      <c r="I85" s="176"/>
      <c r="J85" s="176"/>
      <c r="K85" s="176"/>
      <c r="L85" s="176"/>
      <c r="M85" s="176"/>
      <c r="N85" s="176"/>
      <c r="O85" s="176"/>
      <c r="P85" s="176"/>
      <c r="Q85" s="176"/>
      <c r="R85" s="176"/>
      <c r="S85" s="176"/>
      <c r="T85" s="176"/>
      <c r="U85" s="176"/>
    </row>
    <row r="86" spans="1:21" x14ac:dyDescent="0.25">
      <c r="A86" s="176"/>
      <c r="B86" s="176"/>
      <c r="C86" s="176"/>
      <c r="D86" s="176"/>
      <c r="E86" s="176"/>
      <c r="F86" s="176"/>
      <c r="G86" s="176"/>
      <c r="H86" s="176"/>
      <c r="I86" s="176"/>
      <c r="J86" s="176"/>
      <c r="K86" s="176"/>
      <c r="L86" s="176"/>
      <c r="M86" s="176"/>
      <c r="N86" s="176"/>
      <c r="O86" s="176"/>
      <c r="P86" s="176"/>
      <c r="Q86" s="176"/>
      <c r="R86" s="176"/>
      <c r="S86" s="176"/>
      <c r="T86" s="176"/>
      <c r="U86" s="176"/>
    </row>
    <row r="87" spans="1:21" x14ac:dyDescent="0.25">
      <c r="A87" s="176"/>
      <c r="B87" s="176"/>
      <c r="C87" s="176"/>
      <c r="D87" s="176"/>
      <c r="E87" s="176"/>
      <c r="F87" s="176"/>
      <c r="G87" s="176"/>
      <c r="H87" s="176"/>
      <c r="I87" s="176"/>
      <c r="J87" s="176"/>
      <c r="K87" s="176"/>
      <c r="L87" s="176"/>
      <c r="M87" s="176"/>
      <c r="N87" s="176"/>
      <c r="O87" s="176"/>
      <c r="P87" s="176"/>
      <c r="Q87" s="176"/>
      <c r="R87" s="176"/>
      <c r="S87" s="176"/>
      <c r="T87" s="176"/>
      <c r="U87" s="176"/>
    </row>
    <row r="88" spans="1:21" x14ac:dyDescent="0.25">
      <c r="A88" s="176"/>
      <c r="B88" s="176"/>
      <c r="C88" s="176"/>
      <c r="D88" s="176"/>
      <c r="E88" s="176"/>
      <c r="F88" s="176"/>
      <c r="G88" s="176"/>
      <c r="H88" s="176"/>
      <c r="I88" s="176"/>
      <c r="J88" s="176"/>
      <c r="K88" s="176"/>
      <c r="L88" s="176"/>
      <c r="M88" s="176"/>
      <c r="N88" s="176"/>
      <c r="O88" s="176"/>
      <c r="P88" s="176"/>
      <c r="Q88" s="176"/>
      <c r="R88" s="176"/>
      <c r="S88" s="176"/>
      <c r="T88" s="176"/>
      <c r="U88" s="176"/>
    </row>
    <row r="89" spans="1:21" x14ac:dyDescent="0.25">
      <c r="A89" s="176"/>
      <c r="B89" s="176"/>
      <c r="C89" s="176"/>
      <c r="D89" s="176"/>
      <c r="E89" s="176"/>
      <c r="F89" s="176"/>
      <c r="G89" s="176"/>
      <c r="H89" s="176"/>
      <c r="I89" s="176"/>
      <c r="J89" s="176"/>
      <c r="K89" s="176"/>
      <c r="L89" s="176"/>
      <c r="M89" s="176"/>
      <c r="N89" s="176"/>
      <c r="O89" s="176"/>
      <c r="P89" s="176"/>
      <c r="Q89" s="176"/>
      <c r="R89" s="176"/>
      <c r="S89" s="176"/>
      <c r="T89" s="176"/>
      <c r="U89" s="176"/>
    </row>
    <row r="90" spans="1:21" x14ac:dyDescent="0.25">
      <c r="A90" s="176"/>
      <c r="B90" s="176"/>
      <c r="C90" s="176"/>
      <c r="D90" s="176"/>
      <c r="E90" s="176"/>
      <c r="F90" s="176"/>
      <c r="G90" s="176"/>
      <c r="H90" s="176"/>
      <c r="I90" s="176"/>
      <c r="J90" s="176"/>
      <c r="K90" s="176"/>
      <c r="L90" s="176"/>
      <c r="M90" s="176"/>
      <c r="N90" s="176"/>
      <c r="O90" s="176"/>
      <c r="P90" s="176"/>
      <c r="Q90" s="176"/>
      <c r="R90" s="176"/>
      <c r="S90" s="176"/>
      <c r="T90" s="176"/>
      <c r="U90" s="176"/>
    </row>
    <row r="91" spans="1:21" x14ac:dyDescent="0.25">
      <c r="A91" s="176"/>
      <c r="B91" s="176"/>
      <c r="C91" s="176"/>
      <c r="D91" s="176"/>
      <c r="E91" s="176"/>
      <c r="F91" s="176"/>
      <c r="G91" s="176"/>
      <c r="H91" s="176"/>
      <c r="I91" s="176"/>
      <c r="J91" s="176"/>
      <c r="K91" s="176"/>
      <c r="L91" s="176"/>
      <c r="M91" s="176"/>
      <c r="N91" s="176"/>
      <c r="O91" s="176"/>
      <c r="P91" s="176"/>
      <c r="Q91" s="176"/>
      <c r="R91" s="176"/>
      <c r="S91" s="176"/>
      <c r="T91" s="176"/>
      <c r="U91" s="176"/>
    </row>
    <row r="92" spans="1:21" x14ac:dyDescent="0.25">
      <c r="A92" s="176"/>
      <c r="B92" s="176"/>
      <c r="C92" s="176"/>
      <c r="D92" s="176"/>
      <c r="E92" s="176"/>
      <c r="F92" s="176"/>
      <c r="G92" s="176"/>
      <c r="H92" s="176"/>
      <c r="I92" s="176"/>
      <c r="J92" s="176"/>
      <c r="K92" s="176"/>
      <c r="L92" s="176"/>
      <c r="M92" s="176"/>
      <c r="N92" s="176"/>
      <c r="O92" s="176"/>
      <c r="P92" s="176"/>
      <c r="Q92" s="176"/>
      <c r="R92" s="176"/>
      <c r="S92" s="176"/>
      <c r="T92" s="176"/>
      <c r="U92" s="176"/>
    </row>
    <row r="93" spans="1:21" x14ac:dyDescent="0.25">
      <c r="A93" s="176"/>
      <c r="B93" s="176"/>
      <c r="C93" s="176"/>
      <c r="D93" s="176"/>
      <c r="E93" s="176"/>
      <c r="F93" s="176"/>
      <c r="G93" s="176"/>
      <c r="H93" s="176"/>
      <c r="I93" s="176"/>
      <c r="J93" s="176"/>
      <c r="K93" s="176"/>
      <c r="L93" s="176"/>
      <c r="M93" s="176"/>
      <c r="N93" s="176"/>
      <c r="O93" s="176"/>
      <c r="P93" s="176"/>
      <c r="Q93" s="176"/>
      <c r="R93" s="176"/>
      <c r="S93" s="176"/>
      <c r="T93" s="176"/>
      <c r="U93" s="176"/>
    </row>
    <row r="94" spans="1:21" x14ac:dyDescent="0.25">
      <c r="A94" s="176"/>
      <c r="B94" s="176"/>
      <c r="C94" s="176"/>
      <c r="D94" s="176"/>
      <c r="E94" s="176"/>
      <c r="F94" s="176"/>
      <c r="G94" s="176"/>
      <c r="H94" s="176"/>
      <c r="I94" s="176"/>
      <c r="J94" s="176"/>
      <c r="K94" s="176"/>
      <c r="L94" s="176"/>
      <c r="M94" s="176"/>
      <c r="N94" s="176"/>
      <c r="O94" s="176"/>
      <c r="P94" s="176"/>
      <c r="Q94" s="176"/>
      <c r="R94" s="176"/>
      <c r="S94" s="176"/>
      <c r="T94" s="176"/>
      <c r="U94" s="176"/>
    </row>
    <row r="95" spans="1:21" x14ac:dyDescent="0.25">
      <c r="A95" s="176"/>
      <c r="B95" s="176"/>
      <c r="C95" s="176"/>
      <c r="D95" s="176"/>
      <c r="E95" s="176"/>
      <c r="F95" s="176"/>
      <c r="G95" s="176"/>
      <c r="H95" s="176"/>
      <c r="I95" s="176"/>
      <c r="J95" s="176"/>
      <c r="K95" s="176"/>
      <c r="L95" s="176"/>
      <c r="M95" s="176"/>
      <c r="N95" s="176"/>
      <c r="O95" s="176"/>
      <c r="P95" s="176"/>
      <c r="Q95" s="176"/>
      <c r="R95" s="176"/>
      <c r="S95" s="176"/>
      <c r="T95" s="176"/>
      <c r="U95" s="176"/>
    </row>
    <row r="96" spans="1:21" x14ac:dyDescent="0.25">
      <c r="A96" s="176"/>
      <c r="B96" s="176"/>
      <c r="C96" s="176"/>
      <c r="D96" s="176"/>
      <c r="E96" s="176"/>
      <c r="F96" s="176"/>
      <c r="G96" s="176"/>
      <c r="H96" s="176"/>
      <c r="I96" s="176"/>
      <c r="J96" s="176"/>
      <c r="K96" s="176"/>
      <c r="L96" s="176"/>
      <c r="M96" s="176"/>
      <c r="N96" s="176"/>
      <c r="O96" s="176"/>
      <c r="P96" s="176"/>
      <c r="Q96" s="176"/>
      <c r="R96" s="176"/>
      <c r="S96" s="176"/>
      <c r="T96" s="176"/>
      <c r="U96" s="176"/>
    </row>
    <row r="97" spans="1:21" x14ac:dyDescent="0.25">
      <c r="A97" s="176"/>
      <c r="B97" s="176"/>
      <c r="C97" s="176"/>
      <c r="D97" s="176"/>
      <c r="E97" s="176"/>
      <c r="F97" s="176"/>
      <c r="G97" s="176"/>
      <c r="H97" s="176"/>
      <c r="I97" s="176"/>
      <c r="J97" s="176"/>
      <c r="K97" s="176"/>
      <c r="L97" s="176"/>
      <c r="M97" s="176"/>
      <c r="N97" s="176"/>
      <c r="O97" s="176"/>
      <c r="P97" s="176"/>
      <c r="Q97" s="176"/>
      <c r="R97" s="176"/>
      <c r="S97" s="176"/>
      <c r="T97" s="176"/>
      <c r="U97" s="176"/>
    </row>
    <row r="98" spans="1:21" x14ac:dyDescent="0.25">
      <c r="A98" s="176"/>
      <c r="B98" s="176"/>
      <c r="C98" s="176"/>
      <c r="D98" s="176"/>
      <c r="E98" s="176"/>
      <c r="F98" s="176"/>
      <c r="G98" s="176"/>
      <c r="H98" s="176"/>
      <c r="I98" s="176"/>
      <c r="J98" s="176"/>
      <c r="K98" s="176"/>
      <c r="L98" s="176"/>
      <c r="M98" s="176"/>
      <c r="N98" s="176"/>
      <c r="O98" s="176"/>
      <c r="P98" s="176"/>
      <c r="Q98" s="176"/>
      <c r="R98" s="176"/>
      <c r="S98" s="176"/>
      <c r="T98" s="176"/>
      <c r="U98" s="176"/>
    </row>
    <row r="99" spans="1:21" x14ac:dyDescent="0.25">
      <c r="A99" s="176"/>
      <c r="B99" s="176"/>
      <c r="C99" s="176"/>
      <c r="D99" s="176"/>
      <c r="E99" s="176"/>
      <c r="F99" s="176"/>
      <c r="G99" s="176"/>
      <c r="H99" s="176"/>
      <c r="I99" s="176"/>
      <c r="J99" s="176"/>
      <c r="K99" s="176"/>
      <c r="L99" s="176"/>
      <c r="M99" s="176"/>
      <c r="N99" s="176"/>
      <c r="O99" s="176"/>
      <c r="P99" s="176"/>
      <c r="Q99" s="176"/>
      <c r="R99" s="176"/>
      <c r="S99" s="176"/>
      <c r="T99" s="176"/>
      <c r="U99" s="176"/>
    </row>
    <row r="100" spans="1:21"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row>
    <row r="101" spans="1:21"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row>
    <row r="102" spans="1:21"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row>
    <row r="103" spans="1:21"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row>
    <row r="104" spans="1:21"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row>
    <row r="105" spans="1:21"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row>
    <row r="106" spans="1:21"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row>
    <row r="107" spans="1:21"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row>
    <row r="108" spans="1:21"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row>
    <row r="109" spans="1:21"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row>
    <row r="110" spans="1:21"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row>
    <row r="111" spans="1:21"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row>
    <row r="112" spans="1:21"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row>
    <row r="113" spans="1:21"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row>
    <row r="114" spans="1:21"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row>
    <row r="115" spans="1:21"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row>
    <row r="116" spans="1:21"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row>
    <row r="117" spans="1:21"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row>
    <row r="118" spans="1:21"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row>
    <row r="119" spans="1:21"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row>
    <row r="120" spans="1:21"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row>
    <row r="121" spans="1:21"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row>
    <row r="122" spans="1:21"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row>
    <row r="123" spans="1:21"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row>
    <row r="124" spans="1:21"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row>
    <row r="125" spans="1:21"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row>
    <row r="126" spans="1:21"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row>
    <row r="127" spans="1:21"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row>
    <row r="128" spans="1:21"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row>
    <row r="129" spans="1:21"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row>
    <row r="130" spans="1:21"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row>
    <row r="131" spans="1:21"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row>
    <row r="132" spans="1:21"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row>
    <row r="133" spans="1:21"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row>
    <row r="134" spans="1:21"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row>
    <row r="135" spans="1:21"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row>
    <row r="136" spans="1:21"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row>
    <row r="137" spans="1:21"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row>
    <row r="138" spans="1:21"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row>
    <row r="139" spans="1:21"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row>
    <row r="140" spans="1:21"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row>
    <row r="141" spans="1:21"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row>
    <row r="142" spans="1:21"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row>
    <row r="143" spans="1:21"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row>
    <row r="144" spans="1:21"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row>
    <row r="145" spans="1:21"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row>
    <row r="146" spans="1:21"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row>
    <row r="147" spans="1:21"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row>
    <row r="148" spans="1:21"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row>
    <row r="149" spans="1:21"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row>
    <row r="150" spans="1:21"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row>
    <row r="151" spans="1:21"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row>
    <row r="152" spans="1:21"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row>
    <row r="153" spans="1:21"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row>
    <row r="154" spans="1:21"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row>
    <row r="155" spans="1:21"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row>
    <row r="156" spans="1:21"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row>
    <row r="157" spans="1:21"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row>
    <row r="158" spans="1:21"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row>
    <row r="159" spans="1:21"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row>
    <row r="160" spans="1:21"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row>
    <row r="161" spans="1:21"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row>
    <row r="162" spans="1:21"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row>
    <row r="163" spans="1:21"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row>
    <row r="164" spans="1:21"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row>
    <row r="165" spans="1:21"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row>
    <row r="166" spans="1:21"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row>
    <row r="167" spans="1:21"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row>
    <row r="168" spans="1:21"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row>
    <row r="169" spans="1:21"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row>
    <row r="170" spans="1:21"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row>
    <row r="171" spans="1:21"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row>
    <row r="172" spans="1:21"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row>
    <row r="173" spans="1:21"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row>
    <row r="174" spans="1:21"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row>
    <row r="175" spans="1:21"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row>
    <row r="176" spans="1:21"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row>
    <row r="177" spans="1:21"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row>
    <row r="178" spans="1:21"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row>
    <row r="179" spans="1:21"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row>
    <row r="180" spans="1:21"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row>
    <row r="181" spans="1:21"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row>
    <row r="182" spans="1:21"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row>
    <row r="183" spans="1:21"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row>
    <row r="184" spans="1:21"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row>
    <row r="185" spans="1:21"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row>
    <row r="186" spans="1:21"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row>
    <row r="187" spans="1:21"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row>
    <row r="188" spans="1:21"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row>
    <row r="189" spans="1:21"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row>
    <row r="190" spans="1:21"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row>
    <row r="191" spans="1:21"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row>
    <row r="192" spans="1:21"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row>
    <row r="193" spans="1:21"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row>
    <row r="194" spans="1:21"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row>
    <row r="195" spans="1:21"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row>
    <row r="196" spans="1:21"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row>
    <row r="197" spans="1:21"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row>
    <row r="198" spans="1:21"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row>
    <row r="199" spans="1:21"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row>
    <row r="200" spans="1:21"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row>
    <row r="201" spans="1:21"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row>
    <row r="202" spans="1:21"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row>
    <row r="203" spans="1:21"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row>
    <row r="204" spans="1:21"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row>
    <row r="205" spans="1:21"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row>
    <row r="206" spans="1:21"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row>
    <row r="207" spans="1:21"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row>
    <row r="208" spans="1:21"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row>
    <row r="209" spans="1:21"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row>
    <row r="210" spans="1:21"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row>
    <row r="211" spans="1:21"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row>
    <row r="212" spans="1:21"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row>
    <row r="213" spans="1:21"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row>
    <row r="214" spans="1:21"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row>
    <row r="215" spans="1:21"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row>
    <row r="216" spans="1:21"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row>
    <row r="217" spans="1:21"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row>
    <row r="218" spans="1:21"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row>
    <row r="219" spans="1:21"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row>
    <row r="220" spans="1:21"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row>
    <row r="221" spans="1:21"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row>
    <row r="222" spans="1:21"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row>
    <row r="223" spans="1:21"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row>
    <row r="224" spans="1:21"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row>
    <row r="225" spans="1:21"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row>
    <row r="226" spans="1:21"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row>
    <row r="227" spans="1:21"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row>
    <row r="228" spans="1:21"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row>
    <row r="229" spans="1:21"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row>
    <row r="230" spans="1:21"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row>
    <row r="231" spans="1:21"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row>
    <row r="232" spans="1:21"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row>
    <row r="233" spans="1:21"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row>
    <row r="234" spans="1:21"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row>
    <row r="235" spans="1:21"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row>
    <row r="236" spans="1:21"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row>
    <row r="237" spans="1:21"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row>
    <row r="238" spans="1:21"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row>
    <row r="239" spans="1:21"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row>
    <row r="240" spans="1:21"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row>
    <row r="241" spans="1:21"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row>
    <row r="242" spans="1:21"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row>
    <row r="243" spans="1:21"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row>
    <row r="244" spans="1:21"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row>
    <row r="245" spans="1:21"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row>
    <row r="246" spans="1:21"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row>
    <row r="247" spans="1:21"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row>
    <row r="248" spans="1:21"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row>
    <row r="249" spans="1:21"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row>
    <row r="250" spans="1:21"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row>
    <row r="251" spans="1:21"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row>
    <row r="252" spans="1:21"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row>
    <row r="253" spans="1:21"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row>
    <row r="254" spans="1:21"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row>
    <row r="255" spans="1:21"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row>
    <row r="256" spans="1:21"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row>
    <row r="257" spans="1:21"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row>
    <row r="258" spans="1:21"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row>
    <row r="259" spans="1:21"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row>
    <row r="260" spans="1:21"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row>
    <row r="261" spans="1:21"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row>
    <row r="262" spans="1:21"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row>
    <row r="263" spans="1:21"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row>
    <row r="264" spans="1:21"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row>
    <row r="265" spans="1:21"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row>
    <row r="266" spans="1:21"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row>
    <row r="267" spans="1:21"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row>
    <row r="268" spans="1:21"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row>
    <row r="269" spans="1:21"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row>
    <row r="270" spans="1:21"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row>
    <row r="271" spans="1:21"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row>
    <row r="272" spans="1:21"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row>
    <row r="273" spans="1:21"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row>
    <row r="274" spans="1:21"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row>
    <row r="275" spans="1:21"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row>
    <row r="276" spans="1:21"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row>
    <row r="277" spans="1:21"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row>
    <row r="278" spans="1:21"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row>
    <row r="279" spans="1:21"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row>
    <row r="280" spans="1:21"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row>
    <row r="281" spans="1:21"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row>
    <row r="282" spans="1:21"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row>
    <row r="283" spans="1:21"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row>
    <row r="284" spans="1:21"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row>
    <row r="285" spans="1:21"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row>
    <row r="286" spans="1:21"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row>
    <row r="287" spans="1:21"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row>
    <row r="288" spans="1:21"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row>
    <row r="289" spans="1:21"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row>
    <row r="290" spans="1:21"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row>
    <row r="291" spans="1:21"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row>
    <row r="292" spans="1:21"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row>
    <row r="293" spans="1:21"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row>
    <row r="294" spans="1:21"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row>
    <row r="295" spans="1:21"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row>
    <row r="296" spans="1:21"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row>
    <row r="297" spans="1:21"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row>
    <row r="298" spans="1:21"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row>
    <row r="299" spans="1:21"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row>
    <row r="300" spans="1:21"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row>
    <row r="301" spans="1:21"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row>
    <row r="302" spans="1:21"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row>
    <row r="303" spans="1:21"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row>
    <row r="304" spans="1:21"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row>
    <row r="305" spans="1:21"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row>
    <row r="306" spans="1:21"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row>
    <row r="307" spans="1:21"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row>
    <row r="308" spans="1:21"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row>
    <row r="309" spans="1:21"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row>
    <row r="310" spans="1:21"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row>
    <row r="311" spans="1:21"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row>
    <row r="312" spans="1:21"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row>
    <row r="313" spans="1:21"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row>
    <row r="314" spans="1:21"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row>
    <row r="315" spans="1:21"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row>
    <row r="316" spans="1:21"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row>
    <row r="317" spans="1:21"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row>
    <row r="318" spans="1:21"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row>
    <row r="319" spans="1:21"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row>
    <row r="320" spans="1:21"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row>
    <row r="321" spans="1:21"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row>
    <row r="322" spans="1:21"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row>
    <row r="323" spans="1:21"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row>
    <row r="324" spans="1:21"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row>
    <row r="325" spans="1:21"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row>
    <row r="326" spans="1:21"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row>
    <row r="327" spans="1:21"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row>
    <row r="328" spans="1:21"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row>
    <row r="329" spans="1:21"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row>
    <row r="330" spans="1:21"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row>
    <row r="331" spans="1:21"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row>
    <row r="332" spans="1:21"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row>
    <row r="333" spans="1:21"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row>
    <row r="334" spans="1:21"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row>
    <row r="335" spans="1:21"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row>
    <row r="336" spans="1:21"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P27" sqref="P27"/>
    </sheetView>
  </sheetViews>
  <sheetFormatPr defaultColWidth="9.140625" defaultRowHeight="15.75" x14ac:dyDescent="0.25"/>
  <cols>
    <col min="1" max="1" width="9.140625" style="56"/>
    <col min="2" max="2" width="57.85546875" style="56" customWidth="1"/>
    <col min="3" max="3" width="14.5703125" style="56" customWidth="1"/>
    <col min="4" max="4" width="17.85546875" style="56" customWidth="1"/>
    <col min="5" max="6" width="16.5703125" style="56" customWidth="1"/>
    <col min="7" max="7" width="14.7109375" style="57" customWidth="1"/>
    <col min="8" max="19" width="9.85546875" style="56" customWidth="1"/>
    <col min="20" max="21" width="17" style="56" customWidth="1"/>
    <col min="22" max="22" width="9.140625" style="56"/>
    <col min="23" max="23" width="11.5703125" style="56" bestFit="1" customWidth="1"/>
    <col min="24" max="16384" width="9.140625" style="56"/>
  </cols>
  <sheetData>
    <row r="1" spans="1:21" ht="18.75" x14ac:dyDescent="0.25">
      <c r="A1" s="57"/>
      <c r="B1" s="57"/>
      <c r="C1" s="57"/>
      <c r="D1" s="57"/>
      <c r="E1" s="57"/>
      <c r="F1" s="57"/>
      <c r="U1" s="35" t="s">
        <v>66</v>
      </c>
    </row>
    <row r="2" spans="1:21" ht="18.75" x14ac:dyDescent="0.3">
      <c r="A2" s="57"/>
      <c r="B2" s="57"/>
      <c r="C2" s="57"/>
      <c r="D2" s="57"/>
      <c r="E2" s="57"/>
      <c r="F2" s="57"/>
      <c r="U2" s="15" t="s">
        <v>8</v>
      </c>
    </row>
    <row r="3" spans="1:21" ht="18.75" x14ac:dyDescent="0.3">
      <c r="A3" s="57"/>
      <c r="B3" s="57"/>
      <c r="C3" s="57"/>
      <c r="D3" s="57"/>
      <c r="E3" s="57"/>
      <c r="F3" s="57"/>
      <c r="U3" s="15" t="s">
        <v>65</v>
      </c>
    </row>
    <row r="4" spans="1:21" ht="18.75" customHeight="1" x14ac:dyDescent="0.25">
      <c r="A4" s="365" t="str">
        <f>'6.1. Паспорт сетевой график'!A5:K5</f>
        <v>Год раскрытия информации: 2023 год</v>
      </c>
      <c r="B4" s="365"/>
      <c r="C4" s="365"/>
      <c r="D4" s="365"/>
      <c r="E4" s="365"/>
      <c r="F4" s="365"/>
      <c r="G4" s="365"/>
      <c r="H4" s="365"/>
      <c r="I4" s="365"/>
      <c r="J4" s="365"/>
      <c r="K4" s="365"/>
      <c r="L4" s="365"/>
      <c r="M4" s="365"/>
      <c r="N4" s="365"/>
      <c r="O4" s="365"/>
      <c r="P4" s="365"/>
      <c r="Q4" s="365"/>
      <c r="R4" s="365"/>
      <c r="S4" s="365"/>
      <c r="T4" s="365"/>
      <c r="U4" s="365"/>
    </row>
    <row r="5" spans="1:21" ht="18.75" x14ac:dyDescent="0.3">
      <c r="A5" s="57"/>
      <c r="B5" s="57"/>
      <c r="C5" s="57"/>
      <c r="D5" s="57"/>
      <c r="E5" s="57"/>
      <c r="F5" s="57"/>
      <c r="U5" s="15"/>
    </row>
    <row r="6" spans="1:21" ht="18.75" x14ac:dyDescent="0.25">
      <c r="A6" s="440" t="s">
        <v>7</v>
      </c>
      <c r="B6" s="440"/>
      <c r="C6" s="440"/>
      <c r="D6" s="440"/>
      <c r="E6" s="440"/>
      <c r="F6" s="440"/>
      <c r="G6" s="440"/>
      <c r="H6" s="440"/>
      <c r="I6" s="440"/>
      <c r="J6" s="440"/>
      <c r="K6" s="440"/>
      <c r="L6" s="440"/>
      <c r="M6" s="440"/>
      <c r="N6" s="440"/>
      <c r="O6" s="440"/>
      <c r="P6" s="440"/>
      <c r="Q6" s="440"/>
      <c r="R6" s="440"/>
      <c r="S6" s="440"/>
      <c r="T6" s="440"/>
      <c r="U6" s="440"/>
    </row>
    <row r="7" spans="1:21" ht="18.75" x14ac:dyDescent="0.25">
      <c r="A7" s="139"/>
      <c r="B7" s="139"/>
      <c r="C7" s="139"/>
      <c r="D7" s="139"/>
      <c r="E7" s="139"/>
      <c r="F7" s="139"/>
      <c r="G7" s="139"/>
      <c r="H7" s="140"/>
      <c r="I7" s="140"/>
      <c r="J7" s="140"/>
      <c r="K7" s="140"/>
      <c r="L7" s="140"/>
      <c r="M7" s="140"/>
      <c r="N7" s="140"/>
      <c r="O7" s="140"/>
      <c r="P7" s="140"/>
      <c r="Q7" s="140"/>
      <c r="R7" s="140"/>
      <c r="S7" s="140"/>
      <c r="T7" s="140"/>
      <c r="U7" s="140"/>
    </row>
    <row r="8" spans="1:21" x14ac:dyDescent="0.25">
      <c r="A8" s="441" t="str">
        <f>'6.1. Паспорт сетевой график'!A9</f>
        <v>Акционерное общество "Россети Янтарь"</v>
      </c>
      <c r="B8" s="441"/>
      <c r="C8" s="441"/>
      <c r="D8" s="441"/>
      <c r="E8" s="441"/>
      <c r="F8" s="441"/>
      <c r="G8" s="441"/>
      <c r="H8" s="441"/>
      <c r="I8" s="441"/>
      <c r="J8" s="441"/>
      <c r="K8" s="441"/>
      <c r="L8" s="441"/>
      <c r="M8" s="441"/>
      <c r="N8" s="441"/>
      <c r="O8" s="441"/>
      <c r="P8" s="441"/>
      <c r="Q8" s="441"/>
      <c r="R8" s="441"/>
      <c r="S8" s="441"/>
      <c r="T8" s="441"/>
      <c r="U8" s="441"/>
    </row>
    <row r="9" spans="1:21"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row>
    <row r="10" spans="1:21" ht="18.75" x14ac:dyDescent="0.25">
      <c r="A10" s="139"/>
      <c r="B10" s="139"/>
      <c r="C10" s="139"/>
      <c r="D10" s="139"/>
      <c r="E10" s="139"/>
      <c r="F10" s="139"/>
      <c r="G10" s="139"/>
      <c r="H10" s="140"/>
      <c r="I10" s="140"/>
      <c r="J10" s="140"/>
      <c r="K10" s="140"/>
      <c r="L10" s="140"/>
      <c r="M10" s="140"/>
      <c r="N10" s="140"/>
      <c r="O10" s="140"/>
      <c r="P10" s="140"/>
      <c r="Q10" s="140"/>
      <c r="R10" s="140"/>
      <c r="S10" s="140"/>
      <c r="T10" s="140"/>
      <c r="U10" s="140"/>
    </row>
    <row r="11" spans="1:21" x14ac:dyDescent="0.25">
      <c r="A11" s="441" t="str">
        <f>'6.1. Паспорт сетевой график'!A12</f>
        <v>F_obj_111001_3099</v>
      </c>
      <c r="B11" s="441"/>
      <c r="C11" s="441"/>
      <c r="D11" s="441"/>
      <c r="E11" s="441"/>
      <c r="F11" s="441"/>
      <c r="G11" s="441"/>
      <c r="H11" s="441"/>
      <c r="I11" s="441"/>
      <c r="J11" s="441"/>
      <c r="K11" s="441"/>
      <c r="L11" s="441"/>
      <c r="M11" s="441"/>
      <c r="N11" s="441"/>
      <c r="O11" s="441"/>
      <c r="P11" s="441"/>
      <c r="Q11" s="441"/>
      <c r="R11" s="441"/>
      <c r="S11" s="441"/>
      <c r="T11" s="441"/>
      <c r="U11" s="441"/>
    </row>
    <row r="12" spans="1:21"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row>
    <row r="13" spans="1:21" ht="16.5" customHeight="1" x14ac:dyDescent="0.3">
      <c r="A13" s="141"/>
      <c r="B13" s="141"/>
      <c r="C13" s="141"/>
      <c r="D13" s="141"/>
      <c r="E13" s="141"/>
      <c r="F13" s="141"/>
      <c r="G13" s="141"/>
      <c r="H13" s="71"/>
      <c r="I13" s="71"/>
      <c r="J13" s="71"/>
      <c r="K13" s="71"/>
      <c r="L13" s="71"/>
      <c r="M13" s="71"/>
      <c r="N13" s="71"/>
      <c r="O13" s="71"/>
      <c r="P13" s="71"/>
      <c r="Q13" s="71"/>
      <c r="R13" s="71"/>
      <c r="S13" s="71"/>
      <c r="T13" s="71"/>
      <c r="U13" s="71"/>
    </row>
    <row r="14" spans="1:21" ht="36" customHeight="1" x14ac:dyDescent="0.25">
      <c r="A14" s="442" t="str">
        <f>'6.1. Паспорт сетевой график'!A15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42"/>
      <c r="C14" s="442"/>
      <c r="D14" s="442"/>
      <c r="E14" s="442"/>
      <c r="F14" s="442"/>
      <c r="G14" s="442"/>
      <c r="H14" s="442"/>
      <c r="I14" s="442"/>
      <c r="J14" s="442"/>
      <c r="K14" s="442"/>
      <c r="L14" s="442"/>
      <c r="M14" s="442"/>
      <c r="N14" s="442"/>
      <c r="O14" s="442"/>
      <c r="P14" s="442"/>
      <c r="Q14" s="442"/>
      <c r="R14" s="442"/>
      <c r="S14" s="442"/>
      <c r="T14" s="442"/>
      <c r="U14" s="442"/>
    </row>
    <row r="15" spans="1:21"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row>
    <row r="16" spans="1:21" x14ac:dyDescent="0.25">
      <c r="A16" s="443"/>
      <c r="B16" s="443"/>
      <c r="C16" s="443"/>
      <c r="D16" s="443"/>
      <c r="E16" s="443"/>
      <c r="F16" s="443"/>
      <c r="G16" s="443"/>
      <c r="H16" s="443"/>
      <c r="I16" s="443"/>
      <c r="J16" s="443"/>
      <c r="K16" s="443"/>
      <c r="L16" s="443"/>
      <c r="M16" s="443"/>
      <c r="N16" s="443"/>
      <c r="O16" s="443"/>
      <c r="P16" s="443"/>
      <c r="Q16" s="443"/>
      <c r="R16" s="443"/>
      <c r="S16" s="443"/>
      <c r="T16" s="443"/>
      <c r="U16" s="443"/>
    </row>
    <row r="17" spans="1:24" x14ac:dyDescent="0.25">
      <c r="A17" s="57"/>
      <c r="H17" s="57"/>
      <c r="I17" s="57"/>
      <c r="J17" s="57"/>
      <c r="K17" s="57"/>
      <c r="L17" s="57"/>
      <c r="M17" s="57"/>
      <c r="N17" s="57"/>
      <c r="O17" s="57"/>
      <c r="P17" s="57"/>
      <c r="Q17" s="57"/>
      <c r="R17" s="57"/>
      <c r="S17" s="57"/>
      <c r="T17" s="57"/>
    </row>
    <row r="18" spans="1:24" x14ac:dyDescent="0.25">
      <c r="A18" s="444" t="s">
        <v>498</v>
      </c>
      <c r="B18" s="444"/>
      <c r="C18" s="444"/>
      <c r="D18" s="444"/>
      <c r="E18" s="444"/>
      <c r="F18" s="444"/>
      <c r="G18" s="444"/>
      <c r="H18" s="444"/>
      <c r="I18" s="444"/>
      <c r="J18" s="444"/>
      <c r="K18" s="444"/>
      <c r="L18" s="444"/>
      <c r="M18" s="444"/>
      <c r="N18" s="444"/>
      <c r="O18" s="444"/>
      <c r="P18" s="444"/>
      <c r="Q18" s="444"/>
      <c r="R18" s="444"/>
      <c r="S18" s="444"/>
      <c r="T18" s="444"/>
      <c r="U18" s="444"/>
    </row>
    <row r="19" spans="1:24" x14ac:dyDescent="0.25">
      <c r="A19" s="57"/>
      <c r="B19" s="57"/>
      <c r="C19" s="57"/>
      <c r="D19" s="57"/>
      <c r="E19" s="57"/>
      <c r="F19" s="57"/>
      <c r="H19" s="57"/>
      <c r="I19" s="57"/>
      <c r="J19" s="57"/>
      <c r="K19" s="57"/>
      <c r="L19" s="57"/>
      <c r="M19" s="57"/>
      <c r="N19" s="57"/>
      <c r="O19" s="57"/>
      <c r="P19" s="57"/>
      <c r="Q19" s="57"/>
      <c r="R19" s="57"/>
      <c r="S19" s="57"/>
      <c r="T19" s="57"/>
    </row>
    <row r="20" spans="1:24" ht="33" customHeight="1" x14ac:dyDescent="0.25">
      <c r="A20" s="445" t="s">
        <v>189</v>
      </c>
      <c r="B20" s="445" t="s">
        <v>188</v>
      </c>
      <c r="C20" s="432" t="s">
        <v>187</v>
      </c>
      <c r="D20" s="432"/>
      <c r="E20" s="448" t="s">
        <v>186</v>
      </c>
      <c r="F20" s="448"/>
      <c r="G20" s="449" t="s">
        <v>571</v>
      </c>
      <c r="H20" s="452">
        <v>2021</v>
      </c>
      <c r="I20" s="453"/>
      <c r="J20" s="453"/>
      <c r="K20" s="453"/>
      <c r="L20" s="452">
        <v>2022</v>
      </c>
      <c r="M20" s="453"/>
      <c r="N20" s="453"/>
      <c r="O20" s="453"/>
      <c r="P20" s="452">
        <v>2023</v>
      </c>
      <c r="Q20" s="453"/>
      <c r="R20" s="453"/>
      <c r="S20" s="453"/>
      <c r="T20" s="454" t="s">
        <v>185</v>
      </c>
      <c r="U20" s="454"/>
      <c r="V20" s="70"/>
      <c r="W20" s="70"/>
      <c r="X20" s="70"/>
    </row>
    <row r="21" spans="1:24" ht="99.75" customHeight="1" x14ac:dyDescent="0.25">
      <c r="A21" s="446"/>
      <c r="B21" s="446"/>
      <c r="C21" s="432"/>
      <c r="D21" s="432"/>
      <c r="E21" s="448"/>
      <c r="F21" s="448"/>
      <c r="G21" s="450"/>
      <c r="H21" s="432" t="s">
        <v>2</v>
      </c>
      <c r="I21" s="432"/>
      <c r="J21" s="432" t="s">
        <v>9</v>
      </c>
      <c r="K21" s="432"/>
      <c r="L21" s="432" t="s">
        <v>2</v>
      </c>
      <c r="M21" s="432"/>
      <c r="N21" s="432" t="s">
        <v>9</v>
      </c>
      <c r="O21" s="432"/>
      <c r="P21" s="432" t="s">
        <v>2</v>
      </c>
      <c r="Q21" s="432"/>
      <c r="R21" s="432" t="s">
        <v>9</v>
      </c>
      <c r="S21" s="432"/>
      <c r="T21" s="454"/>
      <c r="U21" s="454"/>
    </row>
    <row r="22" spans="1:24" ht="89.25" customHeight="1" x14ac:dyDescent="0.25">
      <c r="A22" s="447"/>
      <c r="B22" s="447"/>
      <c r="C22" s="144" t="s">
        <v>2</v>
      </c>
      <c r="D22" s="144" t="s">
        <v>184</v>
      </c>
      <c r="E22" s="69" t="s">
        <v>569</v>
      </c>
      <c r="F22" s="69" t="s">
        <v>612</v>
      </c>
      <c r="G22" s="451"/>
      <c r="H22" s="145" t="s">
        <v>477</v>
      </c>
      <c r="I22" s="145" t="s">
        <v>478</v>
      </c>
      <c r="J22" s="145" t="s">
        <v>477</v>
      </c>
      <c r="K22" s="145" t="s">
        <v>478</v>
      </c>
      <c r="L22" s="145" t="s">
        <v>477</v>
      </c>
      <c r="M22" s="145" t="s">
        <v>478</v>
      </c>
      <c r="N22" s="145" t="s">
        <v>477</v>
      </c>
      <c r="O22" s="145" t="s">
        <v>478</v>
      </c>
      <c r="P22" s="145" t="s">
        <v>477</v>
      </c>
      <c r="Q22" s="145" t="s">
        <v>478</v>
      </c>
      <c r="R22" s="145" t="s">
        <v>477</v>
      </c>
      <c r="S22" s="145" t="s">
        <v>478</v>
      </c>
      <c r="T22" s="155" t="s">
        <v>2</v>
      </c>
      <c r="U22" s="155" t="s">
        <v>9</v>
      </c>
    </row>
    <row r="23" spans="1:24" ht="19.5" customHeight="1" x14ac:dyDescent="0.25">
      <c r="A23" s="143">
        <v>1</v>
      </c>
      <c r="B23" s="143">
        <v>2</v>
      </c>
      <c r="C23" s="143">
        <v>3</v>
      </c>
      <c r="D23" s="143">
        <v>4</v>
      </c>
      <c r="E23" s="154">
        <f t="shared" ref="E23:G23" si="0">D23+1</f>
        <v>5</v>
      </c>
      <c r="F23" s="154">
        <f t="shared" si="0"/>
        <v>6</v>
      </c>
      <c r="G23" s="154">
        <f t="shared" si="0"/>
        <v>7</v>
      </c>
      <c r="H23" s="143">
        <v>16</v>
      </c>
      <c r="I23" s="143">
        <v>17</v>
      </c>
      <c r="J23" s="143">
        <v>18</v>
      </c>
      <c r="K23" s="143">
        <v>19</v>
      </c>
      <c r="L23" s="143">
        <v>20</v>
      </c>
      <c r="M23" s="143">
        <v>21</v>
      </c>
      <c r="N23" s="143">
        <v>22</v>
      </c>
      <c r="O23" s="143">
        <v>23</v>
      </c>
      <c r="P23" s="143">
        <v>24</v>
      </c>
      <c r="Q23" s="143">
        <v>25</v>
      </c>
      <c r="R23" s="143">
        <v>26</v>
      </c>
      <c r="S23" s="143">
        <v>27</v>
      </c>
      <c r="T23" s="143">
        <v>28</v>
      </c>
      <c r="U23" s="143">
        <v>29</v>
      </c>
    </row>
    <row r="24" spans="1:24" ht="47.25" customHeight="1" x14ac:dyDescent="0.25">
      <c r="A24" s="67">
        <v>1</v>
      </c>
      <c r="B24" s="66" t="s">
        <v>183</v>
      </c>
      <c r="C24" s="322">
        <f t="shared" ref="C24:F24" si="1">SUM(C25:C29)</f>
        <v>44.962676000000002</v>
      </c>
      <c r="D24" s="142">
        <f t="shared" si="1"/>
        <v>0</v>
      </c>
      <c r="E24" s="142">
        <f t="shared" si="1"/>
        <v>44.962676000000002</v>
      </c>
      <c r="F24" s="142">
        <f t="shared" si="1"/>
        <v>44.129843220000005</v>
      </c>
      <c r="G24" s="142">
        <f t="shared" ref="G24" si="2">SUM(G25:G29)</f>
        <v>0</v>
      </c>
      <c r="H24" s="133">
        <f t="shared" ref="H24:Q24" si="3">SUM(H25:H29)</f>
        <v>0</v>
      </c>
      <c r="I24" s="133">
        <f t="shared" si="3"/>
        <v>0</v>
      </c>
      <c r="J24" s="133">
        <f t="shared" ref="J24:K24" si="4">SUM(J25:J29)</f>
        <v>0</v>
      </c>
      <c r="K24" s="133">
        <f t="shared" si="4"/>
        <v>0</v>
      </c>
      <c r="L24" s="313">
        <f t="shared" ref="L24:M24" si="5">SUM(L25:L29)</f>
        <v>0.58399999999999996</v>
      </c>
      <c r="M24" s="313">
        <f t="shared" si="5"/>
        <v>0</v>
      </c>
      <c r="N24" s="133">
        <f t="shared" ref="N24:O24" si="6">SUM(N25:N29)</f>
        <v>0.83283278000000005</v>
      </c>
      <c r="O24" s="313">
        <f t="shared" si="6"/>
        <v>0</v>
      </c>
      <c r="P24" s="133">
        <f t="shared" si="3"/>
        <v>44.378675999999999</v>
      </c>
      <c r="Q24" s="133">
        <f t="shared" si="3"/>
        <v>44.378675999999999</v>
      </c>
      <c r="R24" s="133">
        <f t="shared" ref="R24:S24" si="7">SUM(R25:R29)</f>
        <v>34.046203069999997</v>
      </c>
      <c r="S24" s="133">
        <f t="shared" si="7"/>
        <v>34.046203069999997</v>
      </c>
      <c r="T24" s="142">
        <f>H24+L24+P24</f>
        <v>44.962676000000002</v>
      </c>
      <c r="U24" s="142">
        <f>J24+N24+R24</f>
        <v>34.879035849999994</v>
      </c>
    </row>
    <row r="25" spans="1:24" ht="24" customHeight="1" x14ac:dyDescent="0.25">
      <c r="A25" s="65" t="s">
        <v>182</v>
      </c>
      <c r="B25" s="41" t="s">
        <v>181</v>
      </c>
      <c r="C25" s="133">
        <v>0</v>
      </c>
      <c r="D25" s="133">
        <v>0</v>
      </c>
      <c r="E25" s="142">
        <v>0</v>
      </c>
      <c r="F25" s="142">
        <f>E25-G25-J25-N25</f>
        <v>0</v>
      </c>
      <c r="G25" s="134">
        <v>0</v>
      </c>
      <c r="H25" s="134">
        <v>0</v>
      </c>
      <c r="I25" s="134">
        <v>0</v>
      </c>
      <c r="J25" s="134">
        <v>0</v>
      </c>
      <c r="K25" s="134">
        <v>0</v>
      </c>
      <c r="L25" s="134">
        <v>0</v>
      </c>
      <c r="M25" s="314">
        <v>0</v>
      </c>
      <c r="N25" s="134">
        <v>0</v>
      </c>
      <c r="O25" s="314">
        <v>0</v>
      </c>
      <c r="P25" s="134">
        <v>0</v>
      </c>
      <c r="Q25" s="134">
        <v>0</v>
      </c>
      <c r="R25" s="134">
        <v>0</v>
      </c>
      <c r="S25" s="134">
        <v>0</v>
      </c>
      <c r="T25" s="142">
        <f t="shared" ref="T25:T64" si="8">H25+L25+P25</f>
        <v>0</v>
      </c>
      <c r="U25" s="142">
        <f t="shared" ref="U25:U64" si="9">J25+N25+R25</f>
        <v>0</v>
      </c>
    </row>
    <row r="26" spans="1:24" x14ac:dyDescent="0.25">
      <c r="A26" s="65" t="s">
        <v>180</v>
      </c>
      <c r="B26" s="41" t="s">
        <v>179</v>
      </c>
      <c r="C26" s="133">
        <v>0</v>
      </c>
      <c r="D26" s="133">
        <v>0</v>
      </c>
      <c r="E26" s="142">
        <v>0</v>
      </c>
      <c r="F26" s="322">
        <f t="shared" ref="F26:F64" si="10">E26-G26-J26-N26</f>
        <v>0</v>
      </c>
      <c r="G26" s="134">
        <v>0</v>
      </c>
      <c r="H26" s="134">
        <v>0</v>
      </c>
      <c r="I26" s="134">
        <v>0</v>
      </c>
      <c r="J26" s="134">
        <v>0</v>
      </c>
      <c r="K26" s="134">
        <v>0</v>
      </c>
      <c r="L26" s="134">
        <v>0</v>
      </c>
      <c r="M26" s="314">
        <v>0</v>
      </c>
      <c r="N26" s="134">
        <v>0</v>
      </c>
      <c r="O26" s="314">
        <v>0</v>
      </c>
      <c r="P26" s="134">
        <v>0</v>
      </c>
      <c r="Q26" s="134">
        <v>0</v>
      </c>
      <c r="R26" s="134">
        <v>0</v>
      </c>
      <c r="S26" s="134">
        <v>0</v>
      </c>
      <c r="T26" s="142">
        <f t="shared" si="8"/>
        <v>0</v>
      </c>
      <c r="U26" s="142">
        <f t="shared" si="9"/>
        <v>0</v>
      </c>
    </row>
    <row r="27" spans="1:24" ht="31.5" x14ac:dyDescent="0.25">
      <c r="A27" s="65" t="s">
        <v>178</v>
      </c>
      <c r="B27" s="41" t="s">
        <v>433</v>
      </c>
      <c r="C27" s="133">
        <v>44.962676000000002</v>
      </c>
      <c r="D27" s="133">
        <v>0</v>
      </c>
      <c r="E27" s="142">
        <f>C27</f>
        <v>44.962676000000002</v>
      </c>
      <c r="F27" s="322">
        <f t="shared" si="10"/>
        <v>44.129843220000005</v>
      </c>
      <c r="G27" s="134">
        <v>0</v>
      </c>
      <c r="H27" s="134">
        <v>0</v>
      </c>
      <c r="I27" s="134">
        <v>0</v>
      </c>
      <c r="J27" s="134">
        <v>0</v>
      </c>
      <c r="K27" s="134">
        <v>0</v>
      </c>
      <c r="L27" s="134">
        <v>0.58399999999999996</v>
      </c>
      <c r="M27" s="314">
        <v>0</v>
      </c>
      <c r="N27" s="134">
        <v>0.83283278000000005</v>
      </c>
      <c r="O27" s="314">
        <v>0</v>
      </c>
      <c r="P27" s="134">
        <v>44.378675999999999</v>
      </c>
      <c r="Q27" s="134">
        <v>44.378675999999999</v>
      </c>
      <c r="R27" s="134">
        <v>34.046203069999997</v>
      </c>
      <c r="S27" s="134">
        <v>34.046203069999997</v>
      </c>
      <c r="T27" s="142">
        <f t="shared" si="8"/>
        <v>44.962676000000002</v>
      </c>
      <c r="U27" s="142">
        <f t="shared" si="9"/>
        <v>34.879035849999994</v>
      </c>
    </row>
    <row r="28" spans="1:24" x14ac:dyDescent="0.25">
      <c r="A28" s="65" t="s">
        <v>177</v>
      </c>
      <c r="B28" s="41" t="s">
        <v>532</v>
      </c>
      <c r="C28" s="133">
        <v>0</v>
      </c>
      <c r="D28" s="133">
        <v>0</v>
      </c>
      <c r="E28" s="142">
        <v>0</v>
      </c>
      <c r="F28" s="322">
        <f t="shared" si="10"/>
        <v>0</v>
      </c>
      <c r="G28" s="134">
        <v>0</v>
      </c>
      <c r="H28" s="134">
        <v>0</v>
      </c>
      <c r="I28" s="134">
        <v>0</v>
      </c>
      <c r="J28" s="134">
        <v>0</v>
      </c>
      <c r="K28" s="134">
        <v>0</v>
      </c>
      <c r="L28" s="134">
        <v>0</v>
      </c>
      <c r="M28" s="314">
        <v>0</v>
      </c>
      <c r="N28" s="134">
        <v>0</v>
      </c>
      <c r="O28" s="314">
        <v>0</v>
      </c>
      <c r="P28" s="134">
        <v>0</v>
      </c>
      <c r="Q28" s="134">
        <v>0</v>
      </c>
      <c r="R28" s="134">
        <v>0</v>
      </c>
      <c r="S28" s="134">
        <v>0</v>
      </c>
      <c r="T28" s="142">
        <f t="shared" si="8"/>
        <v>0</v>
      </c>
      <c r="U28" s="142">
        <f t="shared" si="9"/>
        <v>0</v>
      </c>
    </row>
    <row r="29" spans="1:24" x14ac:dyDescent="0.25">
      <c r="A29" s="65" t="s">
        <v>176</v>
      </c>
      <c r="B29" s="68" t="s">
        <v>175</v>
      </c>
      <c r="C29" s="133">
        <v>0</v>
      </c>
      <c r="D29" s="133">
        <v>0</v>
      </c>
      <c r="E29" s="142">
        <v>0</v>
      </c>
      <c r="F29" s="322">
        <f t="shared" si="10"/>
        <v>0</v>
      </c>
      <c r="G29" s="134">
        <v>0</v>
      </c>
      <c r="H29" s="134">
        <v>0</v>
      </c>
      <c r="I29" s="134">
        <v>0</v>
      </c>
      <c r="J29" s="134">
        <v>0</v>
      </c>
      <c r="K29" s="134">
        <v>0</v>
      </c>
      <c r="L29" s="134">
        <v>0</v>
      </c>
      <c r="M29" s="314">
        <v>0</v>
      </c>
      <c r="N29" s="134">
        <v>0</v>
      </c>
      <c r="O29" s="314">
        <v>0</v>
      </c>
      <c r="P29" s="134">
        <v>0</v>
      </c>
      <c r="Q29" s="134">
        <v>0</v>
      </c>
      <c r="R29" s="134">
        <v>0</v>
      </c>
      <c r="S29" s="134">
        <v>0</v>
      </c>
      <c r="T29" s="142">
        <f t="shared" si="8"/>
        <v>0</v>
      </c>
      <c r="U29" s="142">
        <f t="shared" si="9"/>
        <v>0</v>
      </c>
    </row>
    <row r="30" spans="1:24" s="146" customFormat="1" ht="47.25" x14ac:dyDescent="0.25">
      <c r="A30" s="67" t="s">
        <v>61</v>
      </c>
      <c r="B30" s="66" t="s">
        <v>174</v>
      </c>
      <c r="C30" s="313">
        <f t="shared" ref="C30:D30" si="11">SUM(C31:C34)</f>
        <v>37.566229999999997</v>
      </c>
      <c r="D30" s="313">
        <f t="shared" si="11"/>
        <v>0</v>
      </c>
      <c r="E30" s="142">
        <f>SUM(E31:E34)</f>
        <v>37.566229999999997</v>
      </c>
      <c r="F30" s="322">
        <f>SUM(F31:F34)</f>
        <v>8.3766821299999989</v>
      </c>
      <c r="G30" s="133">
        <v>0</v>
      </c>
      <c r="H30" s="133">
        <f t="shared" ref="H30:K30" si="12">SUM(H31:H34)</f>
        <v>0</v>
      </c>
      <c r="I30" s="133">
        <f t="shared" si="12"/>
        <v>0</v>
      </c>
      <c r="J30" s="133">
        <f t="shared" si="12"/>
        <v>0</v>
      </c>
      <c r="K30" s="133">
        <f t="shared" si="12"/>
        <v>0</v>
      </c>
      <c r="L30" s="313">
        <f>SUM(L31:L34)</f>
        <v>37.566229999999997</v>
      </c>
      <c r="M30" s="313">
        <f t="shared" ref="M30" si="13">SUM(M31:M34)</f>
        <v>0</v>
      </c>
      <c r="N30" s="133">
        <f t="shared" ref="N30:S30" si="14">SUM(N31:N34)</f>
        <v>29.189547870000002</v>
      </c>
      <c r="O30" s="313">
        <f t="shared" ref="O30" si="15">SUM(O31:O34)</f>
        <v>0</v>
      </c>
      <c r="P30" s="133">
        <f t="shared" si="14"/>
        <v>0</v>
      </c>
      <c r="Q30" s="133">
        <f t="shared" si="14"/>
        <v>0</v>
      </c>
      <c r="R30" s="133">
        <f t="shared" si="14"/>
        <v>0</v>
      </c>
      <c r="S30" s="133">
        <f t="shared" si="14"/>
        <v>0</v>
      </c>
      <c r="T30" s="142">
        <f t="shared" si="8"/>
        <v>37.566229999999997</v>
      </c>
      <c r="U30" s="142">
        <f t="shared" si="9"/>
        <v>29.189547870000002</v>
      </c>
    </row>
    <row r="31" spans="1:24" x14ac:dyDescent="0.25">
      <c r="A31" s="67" t="s">
        <v>173</v>
      </c>
      <c r="B31" s="41" t="s">
        <v>172</v>
      </c>
      <c r="C31" s="133">
        <v>0.58399999999999996</v>
      </c>
      <c r="D31" s="133">
        <v>0</v>
      </c>
      <c r="E31" s="142">
        <f>C31</f>
        <v>0.58399999999999996</v>
      </c>
      <c r="F31" s="322">
        <f t="shared" si="10"/>
        <v>0</v>
      </c>
      <c r="G31" s="134">
        <v>0</v>
      </c>
      <c r="H31" s="134">
        <v>0</v>
      </c>
      <c r="I31" s="134">
        <v>0</v>
      </c>
      <c r="J31" s="134">
        <v>0</v>
      </c>
      <c r="K31" s="134">
        <v>0</v>
      </c>
      <c r="L31" s="134">
        <v>0.58399999999999996</v>
      </c>
      <c r="M31" s="314">
        <v>0</v>
      </c>
      <c r="N31" s="134">
        <v>0.58399999999999996</v>
      </c>
      <c r="O31" s="314">
        <v>0</v>
      </c>
      <c r="P31" s="134">
        <v>0</v>
      </c>
      <c r="Q31" s="134">
        <v>0</v>
      </c>
      <c r="R31" s="134">
        <v>0</v>
      </c>
      <c r="S31" s="134">
        <v>0</v>
      </c>
      <c r="T31" s="142">
        <f t="shared" si="8"/>
        <v>0.58399999999999996</v>
      </c>
      <c r="U31" s="142">
        <f t="shared" si="9"/>
        <v>0.58399999999999996</v>
      </c>
    </row>
    <row r="32" spans="1:24" ht="31.5" x14ac:dyDescent="0.25">
      <c r="A32" s="67" t="s">
        <v>171</v>
      </c>
      <c r="B32" s="41" t="s">
        <v>170</v>
      </c>
      <c r="C32" s="133">
        <v>3.5563199999999999</v>
      </c>
      <c r="D32" s="133">
        <v>0</v>
      </c>
      <c r="E32" s="142">
        <f>C32</f>
        <v>3.5563199999999999</v>
      </c>
      <c r="F32" s="322">
        <f t="shared" si="10"/>
        <v>0.68354829000000006</v>
      </c>
      <c r="G32" s="134">
        <v>0</v>
      </c>
      <c r="H32" s="134">
        <v>0</v>
      </c>
      <c r="I32" s="134">
        <v>0</v>
      </c>
      <c r="J32" s="134">
        <v>0</v>
      </c>
      <c r="K32" s="134">
        <v>0</v>
      </c>
      <c r="L32" s="134">
        <v>3.5563199999999999</v>
      </c>
      <c r="M32" s="314">
        <v>0</v>
      </c>
      <c r="N32" s="134">
        <v>2.8727717099999999</v>
      </c>
      <c r="O32" s="314">
        <v>0</v>
      </c>
      <c r="P32" s="134">
        <v>0</v>
      </c>
      <c r="Q32" s="134">
        <v>0</v>
      </c>
      <c r="R32" s="134">
        <v>0</v>
      </c>
      <c r="S32" s="134">
        <v>0</v>
      </c>
      <c r="T32" s="142">
        <f t="shared" si="8"/>
        <v>3.5563199999999999</v>
      </c>
      <c r="U32" s="142">
        <f t="shared" si="9"/>
        <v>2.8727717099999999</v>
      </c>
    </row>
    <row r="33" spans="1:21" x14ac:dyDescent="0.25">
      <c r="A33" s="67" t="s">
        <v>169</v>
      </c>
      <c r="B33" s="41" t="s">
        <v>168</v>
      </c>
      <c r="C33" s="133">
        <v>19.25365</v>
      </c>
      <c r="D33" s="133">
        <v>0</v>
      </c>
      <c r="E33" s="142">
        <f t="shared" ref="E33:E64" si="16">C33</f>
        <v>19.25365</v>
      </c>
      <c r="F33" s="322">
        <f t="shared" si="10"/>
        <v>3.3896031799999999</v>
      </c>
      <c r="G33" s="134">
        <v>0</v>
      </c>
      <c r="H33" s="134">
        <v>0</v>
      </c>
      <c r="I33" s="134">
        <v>0</v>
      </c>
      <c r="J33" s="134">
        <v>0</v>
      </c>
      <c r="K33" s="134">
        <v>0</v>
      </c>
      <c r="L33" s="134">
        <v>19.25365</v>
      </c>
      <c r="M33" s="314">
        <v>0</v>
      </c>
      <c r="N33" s="314">
        <v>15.86404682</v>
      </c>
      <c r="O33" s="314">
        <v>0</v>
      </c>
      <c r="P33" s="134">
        <v>0</v>
      </c>
      <c r="Q33" s="134">
        <v>0</v>
      </c>
      <c r="R33" s="134">
        <v>0</v>
      </c>
      <c r="S33" s="134">
        <v>0</v>
      </c>
      <c r="T33" s="142">
        <f t="shared" si="8"/>
        <v>19.25365</v>
      </c>
      <c r="U33" s="142">
        <f t="shared" si="9"/>
        <v>15.86404682</v>
      </c>
    </row>
    <row r="34" spans="1:21" x14ac:dyDescent="0.25">
      <c r="A34" s="67" t="s">
        <v>167</v>
      </c>
      <c r="B34" s="41" t="s">
        <v>166</v>
      </c>
      <c r="C34" s="133">
        <v>14.17226</v>
      </c>
      <c r="D34" s="133">
        <v>0</v>
      </c>
      <c r="E34" s="142">
        <f t="shared" si="16"/>
        <v>14.17226</v>
      </c>
      <c r="F34" s="322">
        <f t="shared" si="10"/>
        <v>4.3035306599999981</v>
      </c>
      <c r="G34" s="134">
        <v>0</v>
      </c>
      <c r="H34" s="134">
        <v>0</v>
      </c>
      <c r="I34" s="134">
        <v>0</v>
      </c>
      <c r="J34" s="134">
        <v>0</v>
      </c>
      <c r="K34" s="134">
        <v>0</v>
      </c>
      <c r="L34" s="134">
        <v>14.17226</v>
      </c>
      <c r="M34" s="314">
        <v>0</v>
      </c>
      <c r="N34" s="134">
        <f>9.63501736+0.23371198</f>
        <v>9.8687293400000016</v>
      </c>
      <c r="O34" s="314">
        <v>0</v>
      </c>
      <c r="P34" s="134">
        <v>0</v>
      </c>
      <c r="Q34" s="134">
        <v>0</v>
      </c>
      <c r="R34" s="134">
        <v>0</v>
      </c>
      <c r="S34" s="134">
        <v>0</v>
      </c>
      <c r="T34" s="142">
        <f t="shared" si="8"/>
        <v>14.17226</v>
      </c>
      <c r="U34" s="142">
        <f t="shared" si="9"/>
        <v>9.8687293400000016</v>
      </c>
    </row>
    <row r="35" spans="1:21" s="146" customFormat="1" ht="31.5" x14ac:dyDescent="0.25">
      <c r="A35" s="67" t="s">
        <v>60</v>
      </c>
      <c r="B35" s="66" t="s">
        <v>165</v>
      </c>
      <c r="C35" s="133">
        <v>0</v>
      </c>
      <c r="D35" s="133">
        <v>0</v>
      </c>
      <c r="E35" s="142">
        <f t="shared" si="16"/>
        <v>0</v>
      </c>
      <c r="F35" s="322">
        <f t="shared" si="10"/>
        <v>0</v>
      </c>
      <c r="G35" s="133">
        <v>0</v>
      </c>
      <c r="H35" s="133">
        <f t="shared" ref="H35:H64" si="17">F35</f>
        <v>0</v>
      </c>
      <c r="I35" s="133">
        <v>0</v>
      </c>
      <c r="J35" s="133">
        <v>0</v>
      </c>
      <c r="K35" s="133">
        <v>0</v>
      </c>
      <c r="L35" s="133">
        <v>0</v>
      </c>
      <c r="M35" s="313">
        <v>0</v>
      </c>
      <c r="N35" s="133">
        <v>0</v>
      </c>
      <c r="O35" s="313">
        <v>0</v>
      </c>
      <c r="P35" s="133">
        <v>0</v>
      </c>
      <c r="Q35" s="133">
        <v>0</v>
      </c>
      <c r="R35" s="133">
        <v>0</v>
      </c>
      <c r="S35" s="133">
        <v>0</v>
      </c>
      <c r="T35" s="142">
        <f t="shared" si="8"/>
        <v>0</v>
      </c>
      <c r="U35" s="142">
        <f t="shared" si="9"/>
        <v>0</v>
      </c>
    </row>
    <row r="36" spans="1:21" ht="31.5" x14ac:dyDescent="0.25">
      <c r="A36" s="65" t="s">
        <v>164</v>
      </c>
      <c r="B36" s="147" t="s">
        <v>163</v>
      </c>
      <c r="C36" s="133">
        <v>0</v>
      </c>
      <c r="D36" s="133">
        <v>0</v>
      </c>
      <c r="E36" s="142">
        <f t="shared" si="16"/>
        <v>0</v>
      </c>
      <c r="F36" s="322">
        <f t="shared" si="10"/>
        <v>0</v>
      </c>
      <c r="G36" s="134">
        <v>0</v>
      </c>
      <c r="H36" s="134">
        <f t="shared" si="17"/>
        <v>0</v>
      </c>
      <c r="I36" s="134">
        <v>0</v>
      </c>
      <c r="J36" s="134">
        <v>0</v>
      </c>
      <c r="K36" s="134">
        <v>0</v>
      </c>
      <c r="L36" s="134">
        <v>0</v>
      </c>
      <c r="M36" s="314">
        <v>0</v>
      </c>
      <c r="N36" s="134">
        <v>0</v>
      </c>
      <c r="O36" s="314">
        <v>0</v>
      </c>
      <c r="P36" s="134">
        <v>0</v>
      </c>
      <c r="Q36" s="134">
        <v>0</v>
      </c>
      <c r="R36" s="134">
        <v>0</v>
      </c>
      <c r="S36" s="134">
        <v>0</v>
      </c>
      <c r="T36" s="142">
        <f t="shared" si="8"/>
        <v>0</v>
      </c>
      <c r="U36" s="142">
        <f t="shared" si="9"/>
        <v>0</v>
      </c>
    </row>
    <row r="37" spans="1:21" x14ac:dyDescent="0.25">
      <c r="A37" s="65" t="s">
        <v>162</v>
      </c>
      <c r="B37" s="147" t="s">
        <v>152</v>
      </c>
      <c r="C37" s="133">
        <v>0</v>
      </c>
      <c r="D37" s="133">
        <v>0</v>
      </c>
      <c r="E37" s="142">
        <f t="shared" si="16"/>
        <v>0</v>
      </c>
      <c r="F37" s="322">
        <f t="shared" si="10"/>
        <v>0</v>
      </c>
      <c r="G37" s="134">
        <v>0</v>
      </c>
      <c r="H37" s="134">
        <f t="shared" si="17"/>
        <v>0</v>
      </c>
      <c r="I37" s="134">
        <v>0</v>
      </c>
      <c r="J37" s="134">
        <v>0</v>
      </c>
      <c r="K37" s="134">
        <v>0</v>
      </c>
      <c r="L37" s="134">
        <v>0</v>
      </c>
      <c r="M37" s="314">
        <v>0</v>
      </c>
      <c r="N37" s="134">
        <v>0</v>
      </c>
      <c r="O37" s="314">
        <v>0</v>
      </c>
      <c r="P37" s="134">
        <v>0</v>
      </c>
      <c r="Q37" s="134">
        <v>0</v>
      </c>
      <c r="R37" s="134">
        <v>0</v>
      </c>
      <c r="S37" s="134">
        <v>0</v>
      </c>
      <c r="T37" s="142">
        <f t="shared" si="8"/>
        <v>0</v>
      </c>
      <c r="U37" s="142">
        <f t="shared" si="9"/>
        <v>0</v>
      </c>
    </row>
    <row r="38" spans="1:21" x14ac:dyDescent="0.25">
      <c r="A38" s="65" t="s">
        <v>161</v>
      </c>
      <c r="B38" s="147" t="s">
        <v>150</v>
      </c>
      <c r="C38" s="133">
        <v>0</v>
      </c>
      <c r="D38" s="133">
        <v>0</v>
      </c>
      <c r="E38" s="142">
        <f t="shared" si="16"/>
        <v>0</v>
      </c>
      <c r="F38" s="322">
        <f t="shared" si="10"/>
        <v>0</v>
      </c>
      <c r="G38" s="134">
        <v>0</v>
      </c>
      <c r="H38" s="134">
        <f t="shared" si="17"/>
        <v>0</v>
      </c>
      <c r="I38" s="134">
        <v>0</v>
      </c>
      <c r="J38" s="134">
        <v>0</v>
      </c>
      <c r="K38" s="134">
        <v>0</v>
      </c>
      <c r="L38" s="134">
        <v>0</v>
      </c>
      <c r="M38" s="314">
        <v>0</v>
      </c>
      <c r="N38" s="134">
        <v>0</v>
      </c>
      <c r="O38" s="314">
        <v>0</v>
      </c>
      <c r="P38" s="134">
        <v>0</v>
      </c>
      <c r="Q38" s="134">
        <v>0</v>
      </c>
      <c r="R38" s="134">
        <v>0</v>
      </c>
      <c r="S38" s="134">
        <v>0</v>
      </c>
      <c r="T38" s="142">
        <f t="shared" si="8"/>
        <v>0</v>
      </c>
      <c r="U38" s="142">
        <f t="shared" si="9"/>
        <v>0</v>
      </c>
    </row>
    <row r="39" spans="1:21" ht="31.5" x14ac:dyDescent="0.25">
      <c r="A39" s="65" t="s">
        <v>160</v>
      </c>
      <c r="B39" s="41" t="s">
        <v>148</v>
      </c>
      <c r="C39" s="133">
        <v>0</v>
      </c>
      <c r="D39" s="133">
        <v>0</v>
      </c>
      <c r="E39" s="142">
        <f t="shared" si="16"/>
        <v>0</v>
      </c>
      <c r="F39" s="322">
        <f t="shared" si="10"/>
        <v>0</v>
      </c>
      <c r="G39" s="134">
        <v>0</v>
      </c>
      <c r="H39" s="134">
        <f t="shared" si="17"/>
        <v>0</v>
      </c>
      <c r="I39" s="134">
        <v>0</v>
      </c>
      <c r="J39" s="134">
        <v>0</v>
      </c>
      <c r="K39" s="134">
        <v>0</v>
      </c>
      <c r="L39" s="134">
        <v>0</v>
      </c>
      <c r="M39" s="314">
        <v>0</v>
      </c>
      <c r="N39" s="134">
        <v>0</v>
      </c>
      <c r="O39" s="314">
        <v>0</v>
      </c>
      <c r="P39" s="134">
        <v>0</v>
      </c>
      <c r="Q39" s="134">
        <v>0</v>
      </c>
      <c r="R39" s="134">
        <v>0</v>
      </c>
      <c r="S39" s="134">
        <v>0</v>
      </c>
      <c r="T39" s="142">
        <f t="shared" si="8"/>
        <v>0</v>
      </c>
      <c r="U39" s="142">
        <f t="shared" si="9"/>
        <v>0</v>
      </c>
    </row>
    <row r="40" spans="1:21" ht="31.5" x14ac:dyDescent="0.25">
      <c r="A40" s="65" t="s">
        <v>159</v>
      </c>
      <c r="B40" s="41" t="s">
        <v>146</v>
      </c>
      <c r="C40" s="133">
        <v>0</v>
      </c>
      <c r="D40" s="133">
        <v>0</v>
      </c>
      <c r="E40" s="142">
        <f t="shared" si="16"/>
        <v>0</v>
      </c>
      <c r="F40" s="322">
        <f t="shared" si="10"/>
        <v>0</v>
      </c>
      <c r="G40" s="134">
        <v>0</v>
      </c>
      <c r="H40" s="134">
        <f t="shared" si="17"/>
        <v>0</v>
      </c>
      <c r="I40" s="134">
        <v>0</v>
      </c>
      <c r="J40" s="134">
        <v>0</v>
      </c>
      <c r="K40" s="134">
        <v>0</v>
      </c>
      <c r="L40" s="134">
        <v>0</v>
      </c>
      <c r="M40" s="314">
        <v>0</v>
      </c>
      <c r="N40" s="134">
        <v>0</v>
      </c>
      <c r="O40" s="314">
        <v>0</v>
      </c>
      <c r="P40" s="134">
        <v>0</v>
      </c>
      <c r="Q40" s="134">
        <v>0</v>
      </c>
      <c r="R40" s="134">
        <v>0</v>
      </c>
      <c r="S40" s="134">
        <v>0</v>
      </c>
      <c r="T40" s="142">
        <f t="shared" si="8"/>
        <v>0</v>
      </c>
      <c r="U40" s="142">
        <f t="shared" si="9"/>
        <v>0</v>
      </c>
    </row>
    <row r="41" spans="1:21" x14ac:dyDescent="0.25">
      <c r="A41" s="65" t="s">
        <v>158</v>
      </c>
      <c r="B41" s="41" t="s">
        <v>144</v>
      </c>
      <c r="C41" s="133">
        <v>0</v>
      </c>
      <c r="D41" s="133">
        <v>0</v>
      </c>
      <c r="E41" s="142">
        <f t="shared" si="16"/>
        <v>0</v>
      </c>
      <c r="F41" s="322">
        <f t="shared" si="10"/>
        <v>0</v>
      </c>
      <c r="G41" s="134">
        <v>0</v>
      </c>
      <c r="H41" s="134">
        <f t="shared" si="17"/>
        <v>0</v>
      </c>
      <c r="I41" s="134">
        <v>0</v>
      </c>
      <c r="J41" s="134">
        <v>0</v>
      </c>
      <c r="K41" s="134">
        <v>0</v>
      </c>
      <c r="L41" s="134">
        <v>0</v>
      </c>
      <c r="M41" s="314">
        <v>0</v>
      </c>
      <c r="N41" s="134">
        <v>0</v>
      </c>
      <c r="O41" s="314">
        <v>0</v>
      </c>
      <c r="P41" s="134">
        <v>0</v>
      </c>
      <c r="Q41" s="134">
        <v>0</v>
      </c>
      <c r="R41" s="134">
        <v>0</v>
      </c>
      <c r="S41" s="134">
        <v>0</v>
      </c>
      <c r="T41" s="142">
        <f t="shared" si="8"/>
        <v>0</v>
      </c>
      <c r="U41" s="142">
        <f t="shared" si="9"/>
        <v>0</v>
      </c>
    </row>
    <row r="42" spans="1:21" ht="18.75" x14ac:dyDescent="0.25">
      <c r="A42" s="65" t="s">
        <v>157</v>
      </c>
      <c r="B42" s="147" t="s">
        <v>559</v>
      </c>
      <c r="C42" s="133">
        <v>1</v>
      </c>
      <c r="D42" s="133">
        <v>0</v>
      </c>
      <c r="E42" s="142">
        <f t="shared" si="16"/>
        <v>1</v>
      </c>
      <c r="F42" s="322">
        <f t="shared" si="10"/>
        <v>0</v>
      </c>
      <c r="G42" s="134">
        <v>0</v>
      </c>
      <c r="H42" s="134">
        <v>0</v>
      </c>
      <c r="I42" s="134">
        <v>0</v>
      </c>
      <c r="J42" s="134">
        <v>0</v>
      </c>
      <c r="K42" s="134">
        <v>0</v>
      </c>
      <c r="L42" s="134">
        <v>1</v>
      </c>
      <c r="M42" s="314">
        <v>0</v>
      </c>
      <c r="N42" s="134">
        <v>1</v>
      </c>
      <c r="O42" s="314">
        <v>0</v>
      </c>
      <c r="P42" s="134">
        <v>0</v>
      </c>
      <c r="Q42" s="134">
        <v>0</v>
      </c>
      <c r="R42" s="134">
        <v>0</v>
      </c>
      <c r="S42" s="134">
        <v>0</v>
      </c>
      <c r="T42" s="142">
        <f t="shared" si="8"/>
        <v>1</v>
      </c>
      <c r="U42" s="142">
        <f t="shared" si="9"/>
        <v>1</v>
      </c>
    </row>
    <row r="43" spans="1:21" s="146" customFormat="1" x14ac:dyDescent="0.25">
      <c r="A43" s="67" t="s">
        <v>59</v>
      </c>
      <c r="B43" s="66" t="s">
        <v>156</v>
      </c>
      <c r="C43" s="133">
        <v>0</v>
      </c>
      <c r="D43" s="133">
        <v>0</v>
      </c>
      <c r="E43" s="142">
        <f t="shared" si="16"/>
        <v>0</v>
      </c>
      <c r="F43" s="322">
        <f t="shared" si="10"/>
        <v>0</v>
      </c>
      <c r="G43" s="133">
        <v>0</v>
      </c>
      <c r="H43" s="133">
        <f t="shared" si="17"/>
        <v>0</v>
      </c>
      <c r="I43" s="133">
        <v>0</v>
      </c>
      <c r="J43" s="133">
        <v>0</v>
      </c>
      <c r="K43" s="133">
        <v>0</v>
      </c>
      <c r="L43" s="133">
        <v>0</v>
      </c>
      <c r="M43" s="313">
        <v>0</v>
      </c>
      <c r="N43" s="133">
        <v>0</v>
      </c>
      <c r="O43" s="313">
        <v>0</v>
      </c>
      <c r="P43" s="133">
        <v>0</v>
      </c>
      <c r="Q43" s="133">
        <v>0</v>
      </c>
      <c r="R43" s="133">
        <v>0</v>
      </c>
      <c r="S43" s="133">
        <v>0</v>
      </c>
      <c r="T43" s="142">
        <f t="shared" si="8"/>
        <v>0</v>
      </c>
      <c r="U43" s="142">
        <f t="shared" si="9"/>
        <v>0</v>
      </c>
    </row>
    <row r="44" spans="1:21" x14ac:dyDescent="0.25">
      <c r="A44" s="65" t="s">
        <v>155</v>
      </c>
      <c r="B44" s="41" t="s">
        <v>154</v>
      </c>
      <c r="C44" s="133">
        <v>0</v>
      </c>
      <c r="D44" s="133">
        <v>0</v>
      </c>
      <c r="E44" s="142">
        <f t="shared" si="16"/>
        <v>0</v>
      </c>
      <c r="F44" s="322">
        <f t="shared" si="10"/>
        <v>0</v>
      </c>
      <c r="G44" s="134">
        <v>0</v>
      </c>
      <c r="H44" s="134">
        <f t="shared" si="17"/>
        <v>0</v>
      </c>
      <c r="I44" s="134">
        <v>0</v>
      </c>
      <c r="J44" s="134">
        <v>0</v>
      </c>
      <c r="K44" s="134">
        <v>0</v>
      </c>
      <c r="L44" s="134">
        <v>0</v>
      </c>
      <c r="M44" s="314">
        <v>0</v>
      </c>
      <c r="N44" s="134">
        <v>0</v>
      </c>
      <c r="O44" s="314">
        <v>0</v>
      </c>
      <c r="P44" s="134">
        <v>0</v>
      </c>
      <c r="Q44" s="134">
        <v>0</v>
      </c>
      <c r="R44" s="134">
        <v>0</v>
      </c>
      <c r="S44" s="134">
        <v>0</v>
      </c>
      <c r="T44" s="142">
        <f t="shared" si="8"/>
        <v>0</v>
      </c>
      <c r="U44" s="142">
        <f t="shared" si="9"/>
        <v>0</v>
      </c>
    </row>
    <row r="45" spans="1:21" x14ac:dyDescent="0.25">
      <c r="A45" s="65" t="s">
        <v>153</v>
      </c>
      <c r="B45" s="41" t="s">
        <v>152</v>
      </c>
      <c r="C45" s="133">
        <v>0</v>
      </c>
      <c r="D45" s="133">
        <v>0</v>
      </c>
      <c r="E45" s="142">
        <f t="shared" si="16"/>
        <v>0</v>
      </c>
      <c r="F45" s="322">
        <f t="shared" si="10"/>
        <v>0</v>
      </c>
      <c r="G45" s="134">
        <v>0</v>
      </c>
      <c r="H45" s="134">
        <f t="shared" si="17"/>
        <v>0</v>
      </c>
      <c r="I45" s="134">
        <v>0</v>
      </c>
      <c r="J45" s="134">
        <v>0</v>
      </c>
      <c r="K45" s="134">
        <v>0</v>
      </c>
      <c r="L45" s="134">
        <v>0</v>
      </c>
      <c r="M45" s="314">
        <v>0</v>
      </c>
      <c r="N45" s="134">
        <v>0</v>
      </c>
      <c r="O45" s="314">
        <v>0</v>
      </c>
      <c r="P45" s="134">
        <v>0</v>
      </c>
      <c r="Q45" s="134">
        <v>0</v>
      </c>
      <c r="R45" s="134">
        <v>0</v>
      </c>
      <c r="S45" s="134">
        <v>0</v>
      </c>
      <c r="T45" s="142">
        <f t="shared" si="8"/>
        <v>0</v>
      </c>
      <c r="U45" s="142">
        <f t="shared" si="9"/>
        <v>0</v>
      </c>
    </row>
    <row r="46" spans="1:21" x14ac:dyDescent="0.25">
      <c r="A46" s="65" t="s">
        <v>151</v>
      </c>
      <c r="B46" s="41" t="s">
        <v>150</v>
      </c>
      <c r="C46" s="133">
        <v>0</v>
      </c>
      <c r="D46" s="133">
        <v>0</v>
      </c>
      <c r="E46" s="142">
        <f t="shared" si="16"/>
        <v>0</v>
      </c>
      <c r="F46" s="322">
        <f t="shared" si="10"/>
        <v>0</v>
      </c>
      <c r="G46" s="134">
        <v>0</v>
      </c>
      <c r="H46" s="134">
        <f t="shared" si="17"/>
        <v>0</v>
      </c>
      <c r="I46" s="134">
        <v>0</v>
      </c>
      <c r="J46" s="134">
        <v>0</v>
      </c>
      <c r="K46" s="134">
        <v>0</v>
      </c>
      <c r="L46" s="134">
        <v>0</v>
      </c>
      <c r="M46" s="314">
        <v>0</v>
      </c>
      <c r="N46" s="134">
        <v>0</v>
      </c>
      <c r="O46" s="314">
        <v>0</v>
      </c>
      <c r="P46" s="134">
        <v>0</v>
      </c>
      <c r="Q46" s="134">
        <v>0</v>
      </c>
      <c r="R46" s="134">
        <v>0</v>
      </c>
      <c r="S46" s="134">
        <v>0</v>
      </c>
      <c r="T46" s="142">
        <f t="shared" si="8"/>
        <v>0</v>
      </c>
      <c r="U46" s="142">
        <f t="shared" si="9"/>
        <v>0</v>
      </c>
    </row>
    <row r="47" spans="1:21" ht="31.5" x14ac:dyDescent="0.25">
      <c r="A47" s="65" t="s">
        <v>149</v>
      </c>
      <c r="B47" s="41" t="s">
        <v>148</v>
      </c>
      <c r="C47" s="133">
        <v>0</v>
      </c>
      <c r="D47" s="133">
        <v>0</v>
      </c>
      <c r="E47" s="142">
        <f t="shared" si="16"/>
        <v>0</v>
      </c>
      <c r="F47" s="322">
        <f t="shared" si="10"/>
        <v>0</v>
      </c>
      <c r="G47" s="134">
        <v>0</v>
      </c>
      <c r="H47" s="134">
        <f t="shared" si="17"/>
        <v>0</v>
      </c>
      <c r="I47" s="134">
        <v>0</v>
      </c>
      <c r="J47" s="134">
        <v>0</v>
      </c>
      <c r="K47" s="134">
        <v>0</v>
      </c>
      <c r="L47" s="134">
        <v>0</v>
      </c>
      <c r="M47" s="314">
        <v>0</v>
      </c>
      <c r="N47" s="134">
        <v>0</v>
      </c>
      <c r="O47" s="314">
        <v>0</v>
      </c>
      <c r="P47" s="134">
        <v>0</v>
      </c>
      <c r="Q47" s="134">
        <v>0</v>
      </c>
      <c r="R47" s="134">
        <v>0</v>
      </c>
      <c r="S47" s="134">
        <v>0</v>
      </c>
      <c r="T47" s="142">
        <f t="shared" si="8"/>
        <v>0</v>
      </c>
      <c r="U47" s="142">
        <f t="shared" si="9"/>
        <v>0</v>
      </c>
    </row>
    <row r="48" spans="1:21" ht="31.5" x14ac:dyDescent="0.25">
      <c r="A48" s="65" t="s">
        <v>147</v>
      </c>
      <c r="B48" s="41" t="s">
        <v>146</v>
      </c>
      <c r="C48" s="133">
        <v>0</v>
      </c>
      <c r="D48" s="133">
        <v>0</v>
      </c>
      <c r="E48" s="142">
        <f t="shared" si="16"/>
        <v>0</v>
      </c>
      <c r="F48" s="322">
        <f t="shared" si="10"/>
        <v>0</v>
      </c>
      <c r="G48" s="134">
        <v>0</v>
      </c>
      <c r="H48" s="134">
        <f t="shared" si="17"/>
        <v>0</v>
      </c>
      <c r="I48" s="134">
        <v>0</v>
      </c>
      <c r="J48" s="134">
        <v>0</v>
      </c>
      <c r="K48" s="134">
        <v>0</v>
      </c>
      <c r="L48" s="134">
        <v>0</v>
      </c>
      <c r="M48" s="314">
        <v>0</v>
      </c>
      <c r="N48" s="134">
        <v>0</v>
      </c>
      <c r="O48" s="314">
        <v>0</v>
      </c>
      <c r="P48" s="134">
        <v>0</v>
      </c>
      <c r="Q48" s="134">
        <v>0</v>
      </c>
      <c r="R48" s="134">
        <v>0</v>
      </c>
      <c r="S48" s="134">
        <v>0</v>
      </c>
      <c r="T48" s="142">
        <f t="shared" si="8"/>
        <v>0</v>
      </c>
      <c r="U48" s="142">
        <f t="shared" si="9"/>
        <v>0</v>
      </c>
    </row>
    <row r="49" spans="1:23" x14ac:dyDescent="0.25">
      <c r="A49" s="65" t="s">
        <v>145</v>
      </c>
      <c r="B49" s="41" t="s">
        <v>144</v>
      </c>
      <c r="C49" s="133">
        <v>0</v>
      </c>
      <c r="D49" s="133">
        <v>0</v>
      </c>
      <c r="E49" s="142">
        <f t="shared" si="16"/>
        <v>0</v>
      </c>
      <c r="F49" s="322">
        <f t="shared" si="10"/>
        <v>0</v>
      </c>
      <c r="G49" s="134">
        <v>0</v>
      </c>
      <c r="H49" s="134">
        <f t="shared" si="17"/>
        <v>0</v>
      </c>
      <c r="I49" s="134">
        <v>0</v>
      </c>
      <c r="J49" s="134">
        <v>0</v>
      </c>
      <c r="K49" s="134">
        <v>0</v>
      </c>
      <c r="L49" s="134">
        <v>0</v>
      </c>
      <c r="M49" s="314">
        <v>0</v>
      </c>
      <c r="N49" s="134">
        <v>0</v>
      </c>
      <c r="O49" s="314">
        <v>0</v>
      </c>
      <c r="P49" s="134">
        <v>0</v>
      </c>
      <c r="Q49" s="134">
        <v>0</v>
      </c>
      <c r="R49" s="134">
        <v>0</v>
      </c>
      <c r="S49" s="134">
        <v>0</v>
      </c>
      <c r="T49" s="142">
        <f t="shared" si="8"/>
        <v>0</v>
      </c>
      <c r="U49" s="142">
        <f t="shared" si="9"/>
        <v>0</v>
      </c>
    </row>
    <row r="50" spans="1:23" ht="18.75" x14ac:dyDescent="0.25">
      <c r="A50" s="65" t="s">
        <v>143</v>
      </c>
      <c r="B50" s="147" t="s">
        <v>559</v>
      </c>
      <c r="C50" s="133">
        <v>1</v>
      </c>
      <c r="D50" s="133">
        <v>0</v>
      </c>
      <c r="E50" s="142">
        <f t="shared" si="16"/>
        <v>1</v>
      </c>
      <c r="F50" s="322">
        <f t="shared" si="10"/>
        <v>0</v>
      </c>
      <c r="G50" s="134">
        <v>0</v>
      </c>
      <c r="H50" s="134">
        <v>0</v>
      </c>
      <c r="I50" s="134">
        <v>0</v>
      </c>
      <c r="J50" s="134">
        <v>0</v>
      </c>
      <c r="K50" s="134">
        <v>0</v>
      </c>
      <c r="L50" s="134">
        <v>1</v>
      </c>
      <c r="M50" s="314">
        <v>0</v>
      </c>
      <c r="N50" s="134">
        <v>1</v>
      </c>
      <c r="O50" s="314">
        <v>0</v>
      </c>
      <c r="P50" s="134">
        <v>0</v>
      </c>
      <c r="Q50" s="134">
        <v>0</v>
      </c>
      <c r="R50" s="134">
        <v>0</v>
      </c>
      <c r="S50" s="134">
        <v>0</v>
      </c>
      <c r="T50" s="142">
        <f t="shared" si="8"/>
        <v>1</v>
      </c>
      <c r="U50" s="142">
        <f t="shared" si="9"/>
        <v>1</v>
      </c>
    </row>
    <row r="51" spans="1:23" s="146" customFormat="1" ht="35.25" customHeight="1" x14ac:dyDescent="0.25">
      <c r="A51" s="67" t="s">
        <v>57</v>
      </c>
      <c r="B51" s="66" t="s">
        <v>142</v>
      </c>
      <c r="C51" s="133">
        <v>0</v>
      </c>
      <c r="D51" s="133">
        <v>0</v>
      </c>
      <c r="E51" s="142">
        <f t="shared" si="16"/>
        <v>0</v>
      </c>
      <c r="F51" s="322">
        <f t="shared" si="10"/>
        <v>0</v>
      </c>
      <c r="G51" s="133">
        <v>0</v>
      </c>
      <c r="H51" s="133">
        <f t="shared" si="17"/>
        <v>0</v>
      </c>
      <c r="I51" s="133">
        <v>0</v>
      </c>
      <c r="J51" s="133">
        <v>0</v>
      </c>
      <c r="K51" s="133">
        <v>0</v>
      </c>
      <c r="L51" s="133">
        <v>0</v>
      </c>
      <c r="M51" s="313">
        <v>0</v>
      </c>
      <c r="N51" s="133">
        <v>0</v>
      </c>
      <c r="O51" s="313">
        <v>0</v>
      </c>
      <c r="P51" s="133">
        <v>0</v>
      </c>
      <c r="Q51" s="133">
        <v>0</v>
      </c>
      <c r="R51" s="133">
        <v>0</v>
      </c>
      <c r="S51" s="133">
        <v>0</v>
      </c>
      <c r="T51" s="142">
        <f t="shared" si="8"/>
        <v>0</v>
      </c>
      <c r="U51" s="142">
        <f t="shared" si="9"/>
        <v>0</v>
      </c>
    </row>
    <row r="52" spans="1:23" x14ac:dyDescent="0.25">
      <c r="A52" s="65" t="s">
        <v>141</v>
      </c>
      <c r="B52" s="41" t="s">
        <v>140</v>
      </c>
      <c r="C52" s="133">
        <v>37.566229999999997</v>
      </c>
      <c r="D52" s="133">
        <v>0</v>
      </c>
      <c r="E52" s="142">
        <f t="shared" si="16"/>
        <v>37.566229999999997</v>
      </c>
      <c r="F52" s="322">
        <f t="shared" si="10"/>
        <v>8.3766821299999989</v>
      </c>
      <c r="G52" s="134">
        <v>0</v>
      </c>
      <c r="H52" s="134">
        <v>0</v>
      </c>
      <c r="I52" s="134">
        <v>0</v>
      </c>
      <c r="J52" s="134">
        <v>0</v>
      </c>
      <c r="K52" s="134">
        <v>0</v>
      </c>
      <c r="L52" s="134">
        <v>37.566229999999997</v>
      </c>
      <c r="M52" s="314">
        <v>0</v>
      </c>
      <c r="N52" s="134">
        <v>29.189547869999998</v>
      </c>
      <c r="O52" s="314">
        <v>0</v>
      </c>
      <c r="P52" s="134">
        <v>0</v>
      </c>
      <c r="Q52" s="134">
        <v>0</v>
      </c>
      <c r="R52" s="134">
        <v>0</v>
      </c>
      <c r="S52" s="134">
        <v>0</v>
      </c>
      <c r="T52" s="142">
        <f t="shared" si="8"/>
        <v>37.566229999999997</v>
      </c>
      <c r="U52" s="142">
        <f t="shared" si="9"/>
        <v>29.189547869999998</v>
      </c>
      <c r="W52" s="354"/>
    </row>
    <row r="53" spans="1:23" x14ac:dyDescent="0.25">
      <c r="A53" s="65" t="s">
        <v>139</v>
      </c>
      <c r="B53" s="41" t="s">
        <v>133</v>
      </c>
      <c r="C53" s="133">
        <v>0</v>
      </c>
      <c r="D53" s="133">
        <v>0</v>
      </c>
      <c r="E53" s="142">
        <f t="shared" si="16"/>
        <v>0</v>
      </c>
      <c r="F53" s="322">
        <f t="shared" si="10"/>
        <v>0</v>
      </c>
      <c r="G53" s="134">
        <v>0</v>
      </c>
      <c r="H53" s="134">
        <f t="shared" si="17"/>
        <v>0</v>
      </c>
      <c r="I53" s="134">
        <v>0</v>
      </c>
      <c r="J53" s="134">
        <v>0</v>
      </c>
      <c r="K53" s="134">
        <v>0</v>
      </c>
      <c r="L53" s="134">
        <v>0</v>
      </c>
      <c r="M53" s="314">
        <v>0</v>
      </c>
      <c r="N53" s="134">
        <v>0</v>
      </c>
      <c r="O53" s="314">
        <v>0</v>
      </c>
      <c r="P53" s="134">
        <v>0</v>
      </c>
      <c r="Q53" s="134">
        <v>0</v>
      </c>
      <c r="R53" s="134">
        <v>0</v>
      </c>
      <c r="S53" s="134">
        <v>0</v>
      </c>
      <c r="T53" s="142">
        <f t="shared" si="8"/>
        <v>0</v>
      </c>
      <c r="U53" s="142">
        <f t="shared" si="9"/>
        <v>0</v>
      </c>
    </row>
    <row r="54" spans="1:23" x14ac:dyDescent="0.25">
      <c r="A54" s="65" t="s">
        <v>138</v>
      </c>
      <c r="B54" s="147" t="s">
        <v>132</v>
      </c>
      <c r="C54" s="133">
        <v>0</v>
      </c>
      <c r="D54" s="133">
        <v>0</v>
      </c>
      <c r="E54" s="142">
        <f t="shared" si="16"/>
        <v>0</v>
      </c>
      <c r="F54" s="322">
        <f t="shared" si="10"/>
        <v>0</v>
      </c>
      <c r="G54" s="134">
        <v>0</v>
      </c>
      <c r="H54" s="134">
        <f t="shared" si="17"/>
        <v>0</v>
      </c>
      <c r="I54" s="134">
        <v>0</v>
      </c>
      <c r="J54" s="134">
        <v>0</v>
      </c>
      <c r="K54" s="134">
        <v>0</v>
      </c>
      <c r="L54" s="134">
        <v>0</v>
      </c>
      <c r="M54" s="314">
        <v>0</v>
      </c>
      <c r="N54" s="134">
        <v>0</v>
      </c>
      <c r="O54" s="314">
        <v>0</v>
      </c>
      <c r="P54" s="134">
        <v>0</v>
      </c>
      <c r="Q54" s="134">
        <v>0</v>
      </c>
      <c r="R54" s="134">
        <v>0</v>
      </c>
      <c r="S54" s="134">
        <v>0</v>
      </c>
      <c r="T54" s="142">
        <f t="shared" si="8"/>
        <v>0</v>
      </c>
      <c r="U54" s="142">
        <f t="shared" si="9"/>
        <v>0</v>
      </c>
    </row>
    <row r="55" spans="1:23" x14ac:dyDescent="0.25">
      <c r="A55" s="65" t="s">
        <v>137</v>
      </c>
      <c r="B55" s="147" t="s">
        <v>131</v>
      </c>
      <c r="C55" s="133">
        <v>0</v>
      </c>
      <c r="D55" s="133">
        <v>0</v>
      </c>
      <c r="E55" s="142">
        <f t="shared" si="16"/>
        <v>0</v>
      </c>
      <c r="F55" s="322">
        <f t="shared" si="10"/>
        <v>0</v>
      </c>
      <c r="G55" s="134">
        <v>0</v>
      </c>
      <c r="H55" s="134">
        <f t="shared" si="17"/>
        <v>0</v>
      </c>
      <c r="I55" s="134">
        <v>0</v>
      </c>
      <c r="J55" s="134">
        <v>0</v>
      </c>
      <c r="K55" s="134">
        <v>0</v>
      </c>
      <c r="L55" s="134">
        <v>0</v>
      </c>
      <c r="M55" s="314">
        <v>0</v>
      </c>
      <c r="N55" s="134">
        <v>0</v>
      </c>
      <c r="O55" s="314">
        <v>0</v>
      </c>
      <c r="P55" s="134">
        <v>0</v>
      </c>
      <c r="Q55" s="134">
        <v>0</v>
      </c>
      <c r="R55" s="134">
        <v>0</v>
      </c>
      <c r="S55" s="134">
        <v>0</v>
      </c>
      <c r="T55" s="142">
        <f t="shared" si="8"/>
        <v>0</v>
      </c>
      <c r="U55" s="142">
        <f t="shared" si="9"/>
        <v>0</v>
      </c>
    </row>
    <row r="56" spans="1:23" x14ac:dyDescent="0.25">
      <c r="A56" s="65" t="s">
        <v>136</v>
      </c>
      <c r="B56" s="147" t="s">
        <v>130</v>
      </c>
      <c r="C56" s="133">
        <v>0</v>
      </c>
      <c r="D56" s="133">
        <v>0</v>
      </c>
      <c r="E56" s="142">
        <f t="shared" si="16"/>
        <v>0</v>
      </c>
      <c r="F56" s="322">
        <f t="shared" si="10"/>
        <v>0</v>
      </c>
      <c r="G56" s="134">
        <v>0</v>
      </c>
      <c r="H56" s="134">
        <f t="shared" si="17"/>
        <v>0</v>
      </c>
      <c r="I56" s="134">
        <v>0</v>
      </c>
      <c r="J56" s="134">
        <v>0</v>
      </c>
      <c r="K56" s="134">
        <v>0</v>
      </c>
      <c r="L56" s="134">
        <v>0</v>
      </c>
      <c r="M56" s="314">
        <v>0</v>
      </c>
      <c r="N56" s="134">
        <v>0</v>
      </c>
      <c r="O56" s="314">
        <v>0</v>
      </c>
      <c r="P56" s="134">
        <v>0</v>
      </c>
      <c r="Q56" s="134">
        <v>0</v>
      </c>
      <c r="R56" s="134">
        <v>0</v>
      </c>
      <c r="S56" s="134">
        <v>0</v>
      </c>
      <c r="T56" s="142">
        <f t="shared" si="8"/>
        <v>0</v>
      </c>
      <c r="U56" s="142">
        <f t="shared" si="9"/>
        <v>0</v>
      </c>
    </row>
    <row r="57" spans="1:23" ht="18.75" x14ac:dyDescent="0.25">
      <c r="A57" s="65" t="s">
        <v>135</v>
      </c>
      <c r="B57" s="147" t="s">
        <v>559</v>
      </c>
      <c r="C57" s="133">
        <v>1</v>
      </c>
      <c r="D57" s="133">
        <v>0</v>
      </c>
      <c r="E57" s="142">
        <f t="shared" si="16"/>
        <v>1</v>
      </c>
      <c r="F57" s="322">
        <f t="shared" si="10"/>
        <v>0</v>
      </c>
      <c r="G57" s="134">
        <v>0</v>
      </c>
      <c r="H57" s="134">
        <v>0</v>
      </c>
      <c r="I57" s="134">
        <v>0</v>
      </c>
      <c r="J57" s="134">
        <v>0</v>
      </c>
      <c r="K57" s="134">
        <v>0</v>
      </c>
      <c r="L57" s="134">
        <v>1</v>
      </c>
      <c r="M57" s="314">
        <v>0</v>
      </c>
      <c r="N57" s="134">
        <v>1</v>
      </c>
      <c r="O57" s="314">
        <v>0</v>
      </c>
      <c r="P57" s="134">
        <v>0</v>
      </c>
      <c r="Q57" s="134">
        <v>0</v>
      </c>
      <c r="R57" s="134">
        <v>0</v>
      </c>
      <c r="S57" s="134">
        <v>0</v>
      </c>
      <c r="T57" s="142">
        <f t="shared" si="8"/>
        <v>1</v>
      </c>
      <c r="U57" s="142">
        <f t="shared" si="9"/>
        <v>1</v>
      </c>
    </row>
    <row r="58" spans="1:23" s="146" customFormat="1" ht="36.75" customHeight="1" x14ac:dyDescent="0.25">
      <c r="A58" s="67" t="s">
        <v>56</v>
      </c>
      <c r="B58" s="148" t="s">
        <v>231</v>
      </c>
      <c r="C58" s="133">
        <v>0</v>
      </c>
      <c r="D58" s="133">
        <v>0</v>
      </c>
      <c r="E58" s="142">
        <f t="shared" si="16"/>
        <v>0</v>
      </c>
      <c r="F58" s="322">
        <f t="shared" si="10"/>
        <v>0</v>
      </c>
      <c r="G58" s="133">
        <v>0</v>
      </c>
      <c r="H58" s="133">
        <f t="shared" si="17"/>
        <v>0</v>
      </c>
      <c r="I58" s="133">
        <v>0</v>
      </c>
      <c r="J58" s="133">
        <v>0</v>
      </c>
      <c r="K58" s="133">
        <v>0</v>
      </c>
      <c r="L58" s="133">
        <v>0</v>
      </c>
      <c r="M58" s="313">
        <v>0</v>
      </c>
      <c r="N58" s="133">
        <v>0</v>
      </c>
      <c r="O58" s="313">
        <v>0</v>
      </c>
      <c r="P58" s="133">
        <v>0</v>
      </c>
      <c r="Q58" s="133">
        <v>0</v>
      </c>
      <c r="R58" s="133">
        <v>0</v>
      </c>
      <c r="S58" s="133">
        <v>0</v>
      </c>
      <c r="T58" s="142">
        <f t="shared" si="8"/>
        <v>0</v>
      </c>
      <c r="U58" s="142">
        <f t="shared" si="9"/>
        <v>0</v>
      </c>
    </row>
    <row r="59" spans="1:23" s="146" customFormat="1" x14ac:dyDescent="0.25">
      <c r="A59" s="67" t="s">
        <v>54</v>
      </c>
      <c r="B59" s="66" t="s">
        <v>134</v>
      </c>
      <c r="C59" s="133">
        <v>0</v>
      </c>
      <c r="D59" s="133">
        <v>0</v>
      </c>
      <c r="E59" s="142">
        <f t="shared" si="16"/>
        <v>0</v>
      </c>
      <c r="F59" s="322">
        <f t="shared" si="10"/>
        <v>0</v>
      </c>
      <c r="G59" s="133">
        <v>0</v>
      </c>
      <c r="H59" s="133">
        <f t="shared" si="17"/>
        <v>0</v>
      </c>
      <c r="I59" s="133">
        <v>0</v>
      </c>
      <c r="J59" s="133">
        <v>0</v>
      </c>
      <c r="K59" s="133">
        <v>0</v>
      </c>
      <c r="L59" s="133">
        <v>0</v>
      </c>
      <c r="M59" s="313">
        <v>0</v>
      </c>
      <c r="N59" s="133">
        <v>0</v>
      </c>
      <c r="O59" s="313">
        <v>0</v>
      </c>
      <c r="P59" s="133">
        <v>0</v>
      </c>
      <c r="Q59" s="133">
        <v>0</v>
      </c>
      <c r="R59" s="133">
        <v>0</v>
      </c>
      <c r="S59" s="133">
        <v>0</v>
      </c>
      <c r="T59" s="142">
        <f t="shared" si="8"/>
        <v>0</v>
      </c>
      <c r="U59" s="142">
        <f t="shared" si="9"/>
        <v>0</v>
      </c>
    </row>
    <row r="60" spans="1:23" x14ac:dyDescent="0.25">
      <c r="A60" s="65" t="s">
        <v>225</v>
      </c>
      <c r="B60" s="149" t="s">
        <v>154</v>
      </c>
      <c r="C60" s="133">
        <v>0</v>
      </c>
      <c r="D60" s="133">
        <v>0</v>
      </c>
      <c r="E60" s="142">
        <f t="shared" si="16"/>
        <v>0</v>
      </c>
      <c r="F60" s="322">
        <f t="shared" si="10"/>
        <v>0</v>
      </c>
      <c r="G60" s="134">
        <v>0</v>
      </c>
      <c r="H60" s="134">
        <f t="shared" si="17"/>
        <v>0</v>
      </c>
      <c r="I60" s="134">
        <v>0</v>
      </c>
      <c r="J60" s="134">
        <v>0</v>
      </c>
      <c r="K60" s="134">
        <v>0</v>
      </c>
      <c r="L60" s="134">
        <v>0</v>
      </c>
      <c r="M60" s="314">
        <v>0</v>
      </c>
      <c r="N60" s="134">
        <v>0</v>
      </c>
      <c r="O60" s="314">
        <v>0</v>
      </c>
      <c r="P60" s="134">
        <v>0</v>
      </c>
      <c r="Q60" s="134">
        <v>0</v>
      </c>
      <c r="R60" s="134">
        <v>0</v>
      </c>
      <c r="S60" s="134">
        <v>0</v>
      </c>
      <c r="T60" s="142">
        <f t="shared" si="8"/>
        <v>0</v>
      </c>
      <c r="U60" s="142">
        <f t="shared" si="9"/>
        <v>0</v>
      </c>
    </row>
    <row r="61" spans="1:23" x14ac:dyDescent="0.25">
      <c r="A61" s="65" t="s">
        <v>226</v>
      </c>
      <c r="B61" s="149" t="s">
        <v>152</v>
      </c>
      <c r="C61" s="133">
        <v>0</v>
      </c>
      <c r="D61" s="133">
        <v>0</v>
      </c>
      <c r="E61" s="142">
        <f t="shared" si="16"/>
        <v>0</v>
      </c>
      <c r="F61" s="322">
        <f t="shared" si="10"/>
        <v>0</v>
      </c>
      <c r="G61" s="134">
        <v>0</v>
      </c>
      <c r="H61" s="134">
        <f t="shared" si="17"/>
        <v>0</v>
      </c>
      <c r="I61" s="134">
        <v>0</v>
      </c>
      <c r="J61" s="134">
        <v>0</v>
      </c>
      <c r="K61" s="134">
        <v>0</v>
      </c>
      <c r="L61" s="134">
        <v>0</v>
      </c>
      <c r="M61" s="314">
        <v>0</v>
      </c>
      <c r="N61" s="134">
        <v>0</v>
      </c>
      <c r="O61" s="314">
        <v>0</v>
      </c>
      <c r="P61" s="134">
        <v>0</v>
      </c>
      <c r="Q61" s="134">
        <v>0</v>
      </c>
      <c r="R61" s="134">
        <v>0</v>
      </c>
      <c r="S61" s="134">
        <v>0</v>
      </c>
      <c r="T61" s="142">
        <f t="shared" si="8"/>
        <v>0</v>
      </c>
      <c r="U61" s="142">
        <f t="shared" si="9"/>
        <v>0</v>
      </c>
    </row>
    <row r="62" spans="1:23" x14ac:dyDescent="0.25">
      <c r="A62" s="65" t="s">
        <v>227</v>
      </c>
      <c r="B62" s="149" t="s">
        <v>150</v>
      </c>
      <c r="C62" s="133">
        <v>0</v>
      </c>
      <c r="D62" s="133">
        <v>0</v>
      </c>
      <c r="E62" s="142">
        <f t="shared" si="16"/>
        <v>0</v>
      </c>
      <c r="F62" s="322">
        <f t="shared" si="10"/>
        <v>0</v>
      </c>
      <c r="G62" s="134">
        <v>0</v>
      </c>
      <c r="H62" s="134">
        <f t="shared" si="17"/>
        <v>0</v>
      </c>
      <c r="I62" s="134">
        <v>0</v>
      </c>
      <c r="J62" s="134">
        <v>0</v>
      </c>
      <c r="K62" s="134">
        <v>0</v>
      </c>
      <c r="L62" s="134">
        <v>0</v>
      </c>
      <c r="M62" s="314">
        <v>0</v>
      </c>
      <c r="N62" s="134">
        <v>0</v>
      </c>
      <c r="O62" s="314">
        <v>0</v>
      </c>
      <c r="P62" s="134">
        <v>0</v>
      </c>
      <c r="Q62" s="134">
        <v>0</v>
      </c>
      <c r="R62" s="134">
        <v>0</v>
      </c>
      <c r="S62" s="134">
        <v>0</v>
      </c>
      <c r="T62" s="142">
        <f t="shared" si="8"/>
        <v>0</v>
      </c>
      <c r="U62" s="142">
        <f t="shared" si="9"/>
        <v>0</v>
      </c>
    </row>
    <row r="63" spans="1:23" x14ac:dyDescent="0.25">
      <c r="A63" s="65" t="s">
        <v>228</v>
      </c>
      <c r="B63" s="149" t="s">
        <v>230</v>
      </c>
      <c r="C63" s="133">
        <v>0</v>
      </c>
      <c r="D63" s="133">
        <v>0</v>
      </c>
      <c r="E63" s="142">
        <f t="shared" si="16"/>
        <v>0</v>
      </c>
      <c r="F63" s="322">
        <f t="shared" si="10"/>
        <v>0</v>
      </c>
      <c r="G63" s="134">
        <v>0</v>
      </c>
      <c r="H63" s="134">
        <f t="shared" si="17"/>
        <v>0</v>
      </c>
      <c r="I63" s="134">
        <v>0</v>
      </c>
      <c r="J63" s="134">
        <v>0</v>
      </c>
      <c r="K63" s="134">
        <v>0</v>
      </c>
      <c r="L63" s="134">
        <v>0</v>
      </c>
      <c r="M63" s="314">
        <v>0</v>
      </c>
      <c r="N63" s="134">
        <v>0</v>
      </c>
      <c r="O63" s="314">
        <v>0</v>
      </c>
      <c r="P63" s="134">
        <v>0</v>
      </c>
      <c r="Q63" s="134">
        <v>0</v>
      </c>
      <c r="R63" s="134">
        <v>0</v>
      </c>
      <c r="S63" s="134">
        <v>0</v>
      </c>
      <c r="T63" s="142">
        <f t="shared" si="8"/>
        <v>0</v>
      </c>
      <c r="U63" s="142">
        <f t="shared" si="9"/>
        <v>0</v>
      </c>
    </row>
    <row r="64" spans="1:23" ht="18.75" x14ac:dyDescent="0.25">
      <c r="A64" s="65" t="s">
        <v>229</v>
      </c>
      <c r="B64" s="147" t="s">
        <v>553</v>
      </c>
      <c r="C64" s="133">
        <v>0</v>
      </c>
      <c r="D64" s="133">
        <v>0</v>
      </c>
      <c r="E64" s="142">
        <f t="shared" si="16"/>
        <v>0</v>
      </c>
      <c r="F64" s="322">
        <f t="shared" si="10"/>
        <v>0</v>
      </c>
      <c r="G64" s="134">
        <v>0</v>
      </c>
      <c r="H64" s="134">
        <f t="shared" si="17"/>
        <v>0</v>
      </c>
      <c r="I64" s="134">
        <v>0</v>
      </c>
      <c r="J64" s="134">
        <v>0</v>
      </c>
      <c r="K64" s="134">
        <v>0</v>
      </c>
      <c r="L64" s="134">
        <v>0</v>
      </c>
      <c r="M64" s="314">
        <v>0</v>
      </c>
      <c r="N64" s="134">
        <v>0</v>
      </c>
      <c r="O64" s="314">
        <v>0</v>
      </c>
      <c r="P64" s="134">
        <v>0</v>
      </c>
      <c r="Q64" s="134">
        <v>0</v>
      </c>
      <c r="R64" s="134">
        <v>0</v>
      </c>
      <c r="S64" s="134">
        <v>0</v>
      </c>
      <c r="T64" s="142">
        <f t="shared" si="8"/>
        <v>0</v>
      </c>
      <c r="U64" s="142">
        <f t="shared" si="9"/>
        <v>0</v>
      </c>
    </row>
    <row r="65" spans="1:20" x14ac:dyDescent="0.25">
      <c r="A65" s="62"/>
      <c r="B65" s="63"/>
      <c r="C65" s="63"/>
      <c r="D65" s="63"/>
      <c r="E65" s="63"/>
      <c r="F65" s="63"/>
      <c r="G65" s="63"/>
      <c r="H65" s="57"/>
      <c r="I65" s="57"/>
      <c r="J65" s="57"/>
      <c r="K65" s="57"/>
      <c r="L65" s="57"/>
      <c r="M65" s="57"/>
      <c r="N65" s="57"/>
      <c r="O65" s="57"/>
      <c r="P65" s="57"/>
      <c r="Q65" s="57"/>
      <c r="R65" s="57"/>
      <c r="S65" s="57"/>
      <c r="T65" s="57"/>
    </row>
    <row r="66" spans="1:20" ht="54" customHeight="1" x14ac:dyDescent="0.25">
      <c r="A66" s="57"/>
      <c r="B66" s="457"/>
      <c r="C66" s="457"/>
      <c r="D66" s="457"/>
      <c r="E66" s="457"/>
      <c r="F66" s="457"/>
      <c r="G66" s="457"/>
      <c r="H66" s="61"/>
      <c r="I66" s="61"/>
      <c r="J66" s="61"/>
      <c r="K66" s="61"/>
      <c r="L66" s="61"/>
      <c r="M66" s="61"/>
      <c r="N66" s="61"/>
      <c r="O66" s="61"/>
      <c r="P66" s="61"/>
      <c r="Q66" s="61"/>
      <c r="R66" s="61"/>
      <c r="S66" s="61"/>
      <c r="T66" s="61"/>
    </row>
    <row r="67" spans="1:20" x14ac:dyDescent="0.25">
      <c r="A67" s="57"/>
      <c r="B67" s="57"/>
      <c r="C67" s="57"/>
      <c r="D67" s="57"/>
      <c r="E67" s="57"/>
      <c r="F67" s="57"/>
      <c r="H67" s="57"/>
      <c r="I67" s="57"/>
      <c r="J67" s="57"/>
      <c r="K67" s="57"/>
      <c r="L67" s="57"/>
      <c r="M67" s="57"/>
      <c r="N67" s="57"/>
      <c r="O67" s="57"/>
      <c r="P67" s="57"/>
      <c r="Q67" s="57"/>
      <c r="R67" s="57"/>
      <c r="S67" s="57"/>
      <c r="T67" s="57"/>
    </row>
    <row r="68" spans="1:20" ht="50.25" customHeight="1" x14ac:dyDescent="0.25">
      <c r="A68" s="57"/>
      <c r="B68" s="458"/>
      <c r="C68" s="458"/>
      <c r="D68" s="458"/>
      <c r="E68" s="458"/>
      <c r="F68" s="458"/>
      <c r="G68" s="458"/>
      <c r="H68" s="57"/>
      <c r="I68" s="57"/>
      <c r="J68" s="57"/>
      <c r="K68" s="57"/>
      <c r="L68" s="57"/>
      <c r="M68" s="57"/>
      <c r="N68" s="57"/>
      <c r="O68" s="57"/>
      <c r="P68" s="57"/>
      <c r="Q68" s="57"/>
      <c r="R68" s="57"/>
      <c r="S68" s="57"/>
      <c r="T68" s="57"/>
    </row>
    <row r="69" spans="1:20" x14ac:dyDescent="0.25">
      <c r="A69" s="57"/>
      <c r="B69" s="57"/>
      <c r="C69" s="57"/>
      <c r="D69" s="57"/>
      <c r="E69" s="57"/>
      <c r="F69" s="57"/>
      <c r="H69" s="57"/>
      <c r="I69" s="57"/>
      <c r="J69" s="57"/>
      <c r="K69" s="57"/>
      <c r="L69" s="57"/>
      <c r="M69" s="57"/>
      <c r="N69" s="57"/>
      <c r="O69" s="57"/>
      <c r="P69" s="57"/>
      <c r="Q69" s="57"/>
      <c r="R69" s="57"/>
      <c r="S69" s="57"/>
      <c r="T69" s="57"/>
    </row>
    <row r="70" spans="1:20" ht="36.75" customHeight="1" x14ac:dyDescent="0.25">
      <c r="A70" s="57"/>
      <c r="B70" s="457"/>
      <c r="C70" s="457"/>
      <c r="D70" s="457"/>
      <c r="E70" s="457"/>
      <c r="F70" s="457"/>
      <c r="G70" s="457"/>
      <c r="H70" s="57"/>
      <c r="I70" s="57"/>
      <c r="J70" s="57"/>
      <c r="K70" s="57"/>
      <c r="L70" s="57"/>
      <c r="M70" s="57"/>
      <c r="N70" s="57"/>
      <c r="O70" s="57"/>
      <c r="P70" s="57"/>
      <c r="Q70" s="57"/>
      <c r="R70" s="57"/>
      <c r="S70" s="57"/>
      <c r="T70" s="57"/>
    </row>
    <row r="71" spans="1:20" x14ac:dyDescent="0.25">
      <c r="A71" s="57"/>
      <c r="B71" s="60"/>
      <c r="C71" s="60"/>
      <c r="D71" s="60"/>
      <c r="E71" s="60"/>
      <c r="F71" s="60"/>
      <c r="H71" s="57"/>
      <c r="I71" s="57"/>
      <c r="J71" s="57"/>
      <c r="K71" s="57"/>
      <c r="L71" s="57"/>
      <c r="M71" s="57"/>
      <c r="N71" s="57"/>
      <c r="O71" s="57"/>
      <c r="P71" s="57"/>
      <c r="Q71" s="57"/>
      <c r="R71" s="57"/>
      <c r="S71" s="57"/>
      <c r="T71" s="57"/>
    </row>
    <row r="72" spans="1:20" ht="51" customHeight="1" x14ac:dyDescent="0.25">
      <c r="A72" s="57"/>
      <c r="B72" s="457"/>
      <c r="C72" s="457"/>
      <c r="D72" s="457"/>
      <c r="E72" s="457"/>
      <c r="F72" s="457"/>
      <c r="G72" s="457"/>
      <c r="H72" s="57"/>
      <c r="I72" s="57"/>
      <c r="J72" s="57"/>
      <c r="K72" s="57"/>
      <c r="L72" s="57"/>
      <c r="M72" s="57"/>
      <c r="N72" s="57"/>
      <c r="O72" s="57"/>
      <c r="P72" s="57"/>
      <c r="Q72" s="57"/>
      <c r="R72" s="57"/>
      <c r="S72" s="57"/>
      <c r="T72" s="57"/>
    </row>
    <row r="73" spans="1:20" ht="32.25" customHeight="1" x14ac:dyDescent="0.25">
      <c r="A73" s="57"/>
      <c r="B73" s="458"/>
      <c r="C73" s="458"/>
      <c r="D73" s="458"/>
      <c r="E73" s="458"/>
      <c r="F73" s="458"/>
      <c r="G73" s="458"/>
      <c r="H73" s="57"/>
      <c r="I73" s="57"/>
      <c r="J73" s="57"/>
      <c r="K73" s="57"/>
      <c r="L73" s="57"/>
      <c r="M73" s="57"/>
      <c r="N73" s="57"/>
      <c r="O73" s="57"/>
      <c r="P73" s="57"/>
      <c r="Q73" s="57"/>
      <c r="R73" s="57"/>
      <c r="S73" s="57"/>
      <c r="T73" s="57"/>
    </row>
    <row r="74" spans="1:20" ht="51.75" customHeight="1" x14ac:dyDescent="0.25">
      <c r="A74" s="57"/>
      <c r="B74" s="457"/>
      <c r="C74" s="457"/>
      <c r="D74" s="457"/>
      <c r="E74" s="457"/>
      <c r="F74" s="457"/>
      <c r="G74" s="457"/>
      <c r="H74" s="57"/>
      <c r="I74" s="57"/>
      <c r="J74" s="57"/>
      <c r="K74" s="57"/>
      <c r="L74" s="57"/>
      <c r="M74" s="57"/>
      <c r="N74" s="57"/>
      <c r="O74" s="57"/>
      <c r="P74" s="57"/>
      <c r="Q74" s="57"/>
      <c r="R74" s="57"/>
      <c r="S74" s="57"/>
      <c r="T74" s="57"/>
    </row>
    <row r="75" spans="1:20" ht="21.75" customHeight="1" x14ac:dyDescent="0.25">
      <c r="A75" s="57"/>
      <c r="B75" s="455"/>
      <c r="C75" s="455"/>
      <c r="D75" s="455"/>
      <c r="E75" s="455"/>
      <c r="F75" s="455"/>
      <c r="G75" s="455"/>
      <c r="H75" s="57"/>
      <c r="I75" s="57"/>
      <c r="J75" s="57"/>
      <c r="K75" s="57"/>
      <c r="L75" s="57"/>
      <c r="M75" s="57"/>
      <c r="N75" s="57"/>
      <c r="O75" s="57"/>
      <c r="P75" s="57"/>
      <c r="Q75" s="57"/>
      <c r="R75" s="57"/>
      <c r="S75" s="57"/>
      <c r="T75" s="57"/>
    </row>
    <row r="76" spans="1:20" ht="23.25" customHeight="1" x14ac:dyDescent="0.25">
      <c r="A76" s="57"/>
      <c r="B76" s="58"/>
      <c r="C76" s="58"/>
      <c r="D76" s="58"/>
      <c r="E76" s="58"/>
      <c r="F76" s="58"/>
      <c r="H76" s="57"/>
      <c r="I76" s="57"/>
      <c r="J76" s="57"/>
      <c r="K76" s="57"/>
      <c r="L76" s="57"/>
      <c r="M76" s="57"/>
      <c r="N76" s="57"/>
      <c r="O76" s="57"/>
      <c r="P76" s="57"/>
      <c r="Q76" s="57"/>
      <c r="R76" s="57"/>
      <c r="S76" s="57"/>
      <c r="T76" s="57"/>
    </row>
    <row r="77" spans="1:20" ht="18.75" customHeight="1" x14ac:dyDescent="0.25">
      <c r="A77" s="57"/>
      <c r="B77" s="456"/>
      <c r="C77" s="456"/>
      <c r="D77" s="456"/>
      <c r="E77" s="456"/>
      <c r="F77" s="456"/>
      <c r="G77" s="456"/>
      <c r="H77" s="57"/>
      <c r="I77" s="57"/>
      <c r="J77" s="57"/>
      <c r="K77" s="57"/>
      <c r="L77" s="57"/>
      <c r="M77" s="57"/>
      <c r="N77" s="57"/>
      <c r="O77" s="57"/>
      <c r="P77" s="57"/>
      <c r="Q77" s="57"/>
      <c r="R77" s="57"/>
      <c r="S77" s="57"/>
      <c r="T77" s="57"/>
    </row>
    <row r="78" spans="1:20" x14ac:dyDescent="0.25">
      <c r="A78" s="57"/>
      <c r="B78" s="57"/>
      <c r="C78" s="57"/>
      <c r="D78" s="57"/>
      <c r="E78" s="57"/>
      <c r="F78" s="57"/>
      <c r="H78" s="57"/>
      <c r="I78" s="57"/>
      <c r="J78" s="57"/>
      <c r="K78" s="57"/>
      <c r="L78" s="57"/>
      <c r="M78" s="57"/>
      <c r="N78" s="57"/>
      <c r="O78" s="57"/>
      <c r="P78" s="57"/>
      <c r="Q78" s="57"/>
      <c r="R78" s="57"/>
      <c r="S78" s="57"/>
      <c r="T78" s="57"/>
    </row>
    <row r="79" spans="1:20" x14ac:dyDescent="0.25">
      <c r="A79" s="57"/>
      <c r="B79" s="57"/>
      <c r="C79" s="57"/>
      <c r="D79" s="57"/>
      <c r="E79" s="57"/>
      <c r="F79" s="57"/>
      <c r="H79" s="57"/>
      <c r="I79" s="57"/>
      <c r="J79" s="57"/>
      <c r="K79" s="57"/>
      <c r="L79" s="57"/>
      <c r="M79" s="57"/>
      <c r="N79" s="57"/>
      <c r="O79" s="57"/>
      <c r="P79" s="57"/>
      <c r="Q79" s="57"/>
      <c r="R79" s="57"/>
      <c r="S79" s="57"/>
      <c r="T79" s="57"/>
    </row>
    <row r="80" spans="1:20" x14ac:dyDescent="0.25">
      <c r="G80" s="56"/>
    </row>
    <row r="81" spans="7:7" x14ac:dyDescent="0.25">
      <c r="G81" s="56"/>
    </row>
    <row r="82" spans="7:7" x14ac:dyDescent="0.25">
      <c r="G82" s="56"/>
    </row>
    <row r="83" spans="7:7" x14ac:dyDescent="0.25">
      <c r="G83" s="56"/>
    </row>
    <row r="84" spans="7:7" x14ac:dyDescent="0.25">
      <c r="G84" s="56"/>
    </row>
    <row r="85" spans="7:7" x14ac:dyDescent="0.25">
      <c r="G85" s="56"/>
    </row>
    <row r="86" spans="7:7" x14ac:dyDescent="0.25">
      <c r="G86" s="56"/>
    </row>
    <row r="87" spans="7:7" x14ac:dyDescent="0.25">
      <c r="G87" s="56"/>
    </row>
    <row r="88" spans="7:7" x14ac:dyDescent="0.25">
      <c r="G88" s="56"/>
    </row>
    <row r="89" spans="7:7" x14ac:dyDescent="0.25">
      <c r="G89" s="56"/>
    </row>
    <row r="90" spans="7:7" x14ac:dyDescent="0.25">
      <c r="G90" s="56"/>
    </row>
    <row r="91" spans="7:7" x14ac:dyDescent="0.25">
      <c r="G91" s="56"/>
    </row>
    <row r="92" spans="7:7" x14ac:dyDescent="0.25">
      <c r="G92" s="56"/>
    </row>
  </sheetData>
  <mergeCells count="33">
    <mergeCell ref="J21:K21"/>
    <mergeCell ref="L21:M21"/>
    <mergeCell ref="H20:K20"/>
    <mergeCell ref="B75:G75"/>
    <mergeCell ref="B77:G77"/>
    <mergeCell ref="B66:G66"/>
    <mergeCell ref="B68:G68"/>
    <mergeCell ref="B72:G72"/>
    <mergeCell ref="B73:G73"/>
    <mergeCell ref="B74:G74"/>
    <mergeCell ref="B70:G70"/>
    <mergeCell ref="A14:U14"/>
    <mergeCell ref="A15:U15"/>
    <mergeCell ref="A16:U16"/>
    <mergeCell ref="A18:U18"/>
    <mergeCell ref="A20:A22"/>
    <mergeCell ref="B20:B22"/>
    <mergeCell ref="C20:D21"/>
    <mergeCell ref="E20:F21"/>
    <mergeCell ref="G20:G22"/>
    <mergeCell ref="N21:O21"/>
    <mergeCell ref="P21:Q21"/>
    <mergeCell ref="R21:S21"/>
    <mergeCell ref="L20:O20"/>
    <mergeCell ref="P20:S20"/>
    <mergeCell ref="T20:U21"/>
    <mergeCell ref="H21:I21"/>
    <mergeCell ref="A12:U12"/>
    <mergeCell ref="A4:U4"/>
    <mergeCell ref="A6:U6"/>
    <mergeCell ref="A8:U8"/>
    <mergeCell ref="A9:U9"/>
    <mergeCell ref="A11:U11"/>
  </mergeCells>
  <conditionalFormatting sqref="I24">
    <cfRule type="cellIs" dxfId="54" priority="86" operator="greaterThan">
      <formula>0</formula>
    </cfRule>
  </conditionalFormatting>
  <conditionalFormatting sqref="C31">
    <cfRule type="cellIs" dxfId="53" priority="85" operator="greaterThan">
      <formula>0</formula>
    </cfRule>
  </conditionalFormatting>
  <conditionalFormatting sqref="C31">
    <cfRule type="cellIs" dxfId="52" priority="84" operator="greaterThan">
      <formula>0</formula>
    </cfRule>
  </conditionalFormatting>
  <conditionalFormatting sqref="C31">
    <cfRule type="cellIs" dxfId="51" priority="83" operator="greaterThan">
      <formula>0</formula>
    </cfRule>
  </conditionalFormatting>
  <conditionalFormatting sqref="P24:Q24 C25:C29 I24 C31:C64">
    <cfRule type="cellIs" dxfId="50" priority="82" operator="notEqual">
      <formula>0</formula>
    </cfRule>
  </conditionalFormatting>
  <conditionalFormatting sqref="P24:Q24">
    <cfRule type="cellIs" dxfId="49" priority="81" operator="greaterThan">
      <formula>0</formula>
    </cfRule>
  </conditionalFormatting>
  <conditionalFormatting sqref="P24:Q24">
    <cfRule type="cellIs" dxfId="48" priority="80" operator="greaterThan">
      <formula>0</formula>
    </cfRule>
  </conditionalFormatting>
  <conditionalFormatting sqref="P24:Q24">
    <cfRule type="cellIs" dxfId="47" priority="79" operator="greaterThan">
      <formula>0</formula>
    </cfRule>
  </conditionalFormatting>
  <conditionalFormatting sqref="D31">
    <cfRule type="cellIs" dxfId="46" priority="77" operator="greaterThan">
      <formula>0</formula>
    </cfRule>
  </conditionalFormatting>
  <conditionalFormatting sqref="D31">
    <cfRule type="cellIs" dxfId="45" priority="76" operator="greaterThan">
      <formula>0</formula>
    </cfRule>
  </conditionalFormatting>
  <conditionalFormatting sqref="D31">
    <cfRule type="cellIs" dxfId="44" priority="75" operator="greaterThan">
      <formula>0</formula>
    </cfRule>
  </conditionalFormatting>
  <conditionalFormatting sqref="D25:D29 D31:D64">
    <cfRule type="cellIs" dxfId="43" priority="74" operator="notEqual">
      <formula>0</formula>
    </cfRule>
  </conditionalFormatting>
  <conditionalFormatting sqref="P25:Q64 I25:I64 L25:L26 H30:K30 L28:L29 N30 L32:L64 P30:S30">
    <cfRule type="cellIs" dxfId="42" priority="73" operator="notEqual">
      <formula>0</formula>
    </cfRule>
  </conditionalFormatting>
  <conditionalFormatting sqref="H24">
    <cfRule type="cellIs" dxfId="41" priority="47" operator="greaterThan">
      <formula>0</formula>
    </cfRule>
  </conditionalFormatting>
  <conditionalFormatting sqref="H24">
    <cfRule type="cellIs" dxfId="40" priority="46" operator="notEqual">
      <formula>0</formula>
    </cfRule>
  </conditionalFormatting>
  <conditionalFormatting sqref="H25:H64">
    <cfRule type="cellIs" dxfId="39" priority="45" operator="notEqual">
      <formula>0</formula>
    </cfRule>
  </conditionalFormatting>
  <conditionalFormatting sqref="G25:G64">
    <cfRule type="cellIs" dxfId="38" priority="43" operator="greaterThan">
      <formula>0</formula>
    </cfRule>
  </conditionalFormatting>
  <conditionalFormatting sqref="G24">
    <cfRule type="cellIs" dxfId="37" priority="42" operator="notEqual">
      <formula>0</formula>
    </cfRule>
  </conditionalFormatting>
  <conditionalFormatting sqref="E25:F64">
    <cfRule type="cellIs" dxfId="36" priority="39" operator="notEqual">
      <formula>0</formula>
    </cfRule>
  </conditionalFormatting>
  <conditionalFormatting sqref="T24:T64">
    <cfRule type="cellIs" dxfId="35" priority="38" operator="notEqual">
      <formula>0</formula>
    </cfRule>
  </conditionalFormatting>
  <conditionalFormatting sqref="U24:U64">
    <cfRule type="cellIs" dxfId="34" priority="37" operator="notEqual">
      <formula>0</formula>
    </cfRule>
  </conditionalFormatting>
  <conditionalFormatting sqref="J24:K24">
    <cfRule type="cellIs" dxfId="33" priority="36" operator="greaterThan">
      <formula>0</formula>
    </cfRule>
  </conditionalFormatting>
  <conditionalFormatting sqref="J24:K24">
    <cfRule type="cellIs" dxfId="32" priority="35" operator="notEqual">
      <formula>0</formula>
    </cfRule>
  </conditionalFormatting>
  <conditionalFormatting sqref="J25:K64">
    <cfRule type="cellIs" dxfId="31" priority="34" operator="notEqual">
      <formula>0</formula>
    </cfRule>
  </conditionalFormatting>
  <conditionalFormatting sqref="N24">
    <cfRule type="cellIs" dxfId="30" priority="33" operator="greaterThan">
      <formula>0</formula>
    </cfRule>
  </conditionalFormatting>
  <conditionalFormatting sqref="N24">
    <cfRule type="cellIs" dxfId="29" priority="32" operator="notEqual">
      <formula>0</formula>
    </cfRule>
  </conditionalFormatting>
  <conditionalFormatting sqref="N25:N64">
    <cfRule type="cellIs" dxfId="28" priority="31" operator="notEqual">
      <formula>0</formula>
    </cfRule>
  </conditionalFormatting>
  <conditionalFormatting sqref="R24:S24">
    <cfRule type="cellIs" dxfId="27" priority="30" operator="greaterThan">
      <formula>0</formula>
    </cfRule>
  </conditionalFormatting>
  <conditionalFormatting sqref="R24:S24">
    <cfRule type="cellIs" dxfId="26" priority="29" operator="notEqual">
      <formula>0</formula>
    </cfRule>
  </conditionalFormatting>
  <conditionalFormatting sqref="R25:S64">
    <cfRule type="cellIs" dxfId="25" priority="28" operator="notEqual">
      <formula>0</formula>
    </cfRule>
  </conditionalFormatting>
  <conditionalFormatting sqref="C24:F24">
    <cfRule type="cellIs" dxfId="24" priority="27" operator="notEqual">
      <formula>0</formula>
    </cfRule>
  </conditionalFormatting>
  <conditionalFormatting sqref="L31">
    <cfRule type="cellIs" dxfId="23" priority="26" operator="notEqual">
      <formula>0</formula>
    </cfRule>
  </conditionalFormatting>
  <conditionalFormatting sqref="L27">
    <cfRule type="cellIs" dxfId="22" priority="25" operator="notEqual">
      <formula>0</formula>
    </cfRule>
  </conditionalFormatting>
  <conditionalFormatting sqref="L24">
    <cfRule type="cellIs" dxfId="14" priority="10" operator="greaterThan">
      <formula>0</formula>
    </cfRule>
  </conditionalFormatting>
  <conditionalFormatting sqref="C30:D30">
    <cfRule type="cellIs" dxfId="13" priority="15" operator="notEqual">
      <formula>0</formula>
    </cfRule>
  </conditionalFormatting>
  <conditionalFormatting sqref="C30:D30">
    <cfRule type="cellIs" dxfId="12" priority="14" operator="notEqual">
      <formula>0</formula>
    </cfRule>
  </conditionalFormatting>
  <conditionalFormatting sqref="L30">
    <cfRule type="cellIs" dxfId="11" priority="13" operator="notEqual">
      <formula>0</formula>
    </cfRule>
  </conditionalFormatting>
  <conditionalFormatting sqref="L24">
    <cfRule type="cellIs" dxfId="10" priority="12" operator="notEqual">
      <formula>0</formula>
    </cfRule>
  </conditionalFormatting>
  <conditionalFormatting sqref="L24">
    <cfRule type="cellIs" dxfId="9" priority="11" operator="greaterThan">
      <formula>0</formula>
    </cfRule>
  </conditionalFormatting>
  <conditionalFormatting sqref="L24">
    <cfRule type="cellIs" dxfId="8" priority="9" operator="greaterThan">
      <formula>0</formula>
    </cfRule>
  </conditionalFormatting>
  <conditionalFormatting sqref="O30">
    <cfRule type="cellIs" dxfId="7" priority="8" operator="notEqual">
      <formula>0</formula>
    </cfRule>
  </conditionalFormatting>
  <conditionalFormatting sqref="O24">
    <cfRule type="cellIs" dxfId="6" priority="7" operator="greaterThan">
      <formula>0</formula>
    </cfRule>
  </conditionalFormatting>
  <conditionalFormatting sqref="O24">
    <cfRule type="cellIs" dxfId="5" priority="6" operator="notEqual">
      <formula>0</formula>
    </cfRule>
  </conditionalFormatting>
  <conditionalFormatting sqref="O25:O64">
    <cfRule type="cellIs" dxfId="4" priority="5" operator="notEqual">
      <formula>0</formula>
    </cfRule>
  </conditionalFormatting>
  <conditionalFormatting sqref="M30">
    <cfRule type="cellIs" dxfId="3" priority="4" operator="notEqual">
      <formula>0</formula>
    </cfRule>
  </conditionalFormatting>
  <conditionalFormatting sqref="M24">
    <cfRule type="cellIs" dxfId="2" priority="3" operator="greaterThan">
      <formula>0</formula>
    </cfRule>
  </conditionalFormatting>
  <conditionalFormatting sqref="M24">
    <cfRule type="cellIs" dxfId="1" priority="2" operator="notEqual">
      <formula>0</formula>
    </cfRule>
  </conditionalFormatting>
  <conditionalFormatting sqref="M25:M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7"/>
  <sheetViews>
    <sheetView view="pageBreakPreview" topLeftCell="A22" zoomScale="85" zoomScaleSheetLayoutView="85" workbookViewId="0">
      <selection activeCell="AD30" sqref="AD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2.42578125" style="19" customWidth="1"/>
    <col min="15" max="15" width="14.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2.85546875" style="19" customWidth="1"/>
    <col min="24" max="25" width="10.7109375" style="19" customWidth="1"/>
    <col min="26" max="26" width="9" style="19" customWidth="1"/>
    <col min="27" max="28" width="10.7109375" style="19" customWidth="1"/>
    <col min="29" max="29" width="12.5703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20.14062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365" t="str">
        <f>'1. паспорт местоположение'!A5:C5</f>
        <v>Год раскрытия информации: 2023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77" t="s">
        <v>7</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x14ac:dyDescent="0.25">
      <c r="A9" s="372" t="str">
        <f>'1. паспорт местоположение'!A9:C9</f>
        <v>Акционерное общество "Россети Янтарь"</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73" t="s">
        <v>6</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x14ac:dyDescent="0.25">
      <c r="A12" s="372" t="str">
        <f>'1. паспорт местоположение'!A12:C12</f>
        <v>F_obj_111001_3099</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73" t="s">
        <v>5</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x14ac:dyDescent="0.25">
      <c r="A15" s="372" t="str">
        <f>'1. паспорт местоположение'!A15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73" t="s">
        <v>4</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2"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2" customFormat="1" x14ac:dyDescent="0.25">
      <c r="A21" s="459" t="s">
        <v>511</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2" customFormat="1" ht="58.5" customHeight="1" x14ac:dyDescent="0.25">
      <c r="A22" s="460" t="s">
        <v>50</v>
      </c>
      <c r="B22" s="463" t="s">
        <v>22</v>
      </c>
      <c r="C22" s="460" t="s">
        <v>49</v>
      </c>
      <c r="D22" s="460" t="s">
        <v>48</v>
      </c>
      <c r="E22" s="466" t="s">
        <v>522</v>
      </c>
      <c r="F22" s="467"/>
      <c r="G22" s="467"/>
      <c r="H22" s="467"/>
      <c r="I22" s="467"/>
      <c r="J22" s="467"/>
      <c r="K22" s="467"/>
      <c r="L22" s="468"/>
      <c r="M22" s="460" t="s">
        <v>47</v>
      </c>
      <c r="N22" s="460" t="s">
        <v>46</v>
      </c>
      <c r="O22" s="460" t="s">
        <v>45</v>
      </c>
      <c r="P22" s="469" t="s">
        <v>260</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31</v>
      </c>
      <c r="AF22" s="469" t="s">
        <v>30</v>
      </c>
      <c r="AG22" s="469"/>
      <c r="AH22" s="469"/>
      <c r="AI22" s="469"/>
      <c r="AJ22" s="469"/>
      <c r="AK22" s="469"/>
      <c r="AL22" s="469" t="s">
        <v>29</v>
      </c>
      <c r="AM22" s="469"/>
      <c r="AN22" s="469"/>
      <c r="AO22" s="469"/>
      <c r="AP22" s="469" t="s">
        <v>28</v>
      </c>
      <c r="AQ22" s="469"/>
      <c r="AR22" s="469" t="s">
        <v>27</v>
      </c>
      <c r="AS22" s="469" t="s">
        <v>26</v>
      </c>
      <c r="AT22" s="469" t="s">
        <v>25</v>
      </c>
      <c r="AU22" s="469" t="s">
        <v>24</v>
      </c>
      <c r="AV22" s="473" t="s">
        <v>23</v>
      </c>
    </row>
    <row r="23" spans="1:48" s="22" customFormat="1" ht="64.5" customHeight="1" x14ac:dyDescent="0.25">
      <c r="A23" s="461"/>
      <c r="B23" s="464"/>
      <c r="C23" s="461"/>
      <c r="D23" s="461"/>
      <c r="E23" s="475" t="s">
        <v>21</v>
      </c>
      <c r="F23" s="477" t="s">
        <v>133</v>
      </c>
      <c r="G23" s="477" t="s">
        <v>132</v>
      </c>
      <c r="H23" s="477" t="s">
        <v>131</v>
      </c>
      <c r="I23" s="481" t="s">
        <v>430</v>
      </c>
      <c r="J23" s="481" t="s">
        <v>431</v>
      </c>
      <c r="K23" s="481" t="s">
        <v>432</v>
      </c>
      <c r="L23" s="477" t="s">
        <v>74</v>
      </c>
      <c r="M23" s="461"/>
      <c r="N23" s="461"/>
      <c r="O23" s="461"/>
      <c r="P23" s="469"/>
      <c r="Q23" s="469"/>
      <c r="R23" s="469"/>
      <c r="S23" s="479" t="s">
        <v>2</v>
      </c>
      <c r="T23" s="479" t="s">
        <v>9</v>
      </c>
      <c r="U23" s="470"/>
      <c r="V23" s="470"/>
      <c r="W23" s="469"/>
      <c r="X23" s="469"/>
      <c r="Y23" s="469"/>
      <c r="Z23" s="469"/>
      <c r="AA23" s="469"/>
      <c r="AB23" s="469"/>
      <c r="AC23" s="469"/>
      <c r="AD23" s="469"/>
      <c r="AE23" s="469"/>
      <c r="AF23" s="469" t="s">
        <v>20</v>
      </c>
      <c r="AG23" s="469"/>
      <c r="AH23" s="469" t="s">
        <v>19</v>
      </c>
      <c r="AI23" s="469"/>
      <c r="AJ23" s="460" t="s">
        <v>18</v>
      </c>
      <c r="AK23" s="460" t="s">
        <v>17</v>
      </c>
      <c r="AL23" s="460" t="s">
        <v>16</v>
      </c>
      <c r="AM23" s="460" t="s">
        <v>15</v>
      </c>
      <c r="AN23" s="460" t="s">
        <v>14</v>
      </c>
      <c r="AO23" s="460" t="s">
        <v>13</v>
      </c>
      <c r="AP23" s="460" t="s">
        <v>12</v>
      </c>
      <c r="AQ23" s="471" t="s">
        <v>9</v>
      </c>
      <c r="AR23" s="469"/>
      <c r="AS23" s="469"/>
      <c r="AT23" s="469"/>
      <c r="AU23" s="469"/>
      <c r="AV23" s="474"/>
    </row>
    <row r="24" spans="1:48" s="22"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1" t="s">
        <v>11</v>
      </c>
      <c r="AG24" s="111" t="s">
        <v>10</v>
      </c>
      <c r="AH24" s="112" t="s">
        <v>2</v>
      </c>
      <c r="AI24" s="112" t="s">
        <v>9</v>
      </c>
      <c r="AJ24" s="462"/>
      <c r="AK24" s="462"/>
      <c r="AL24" s="462"/>
      <c r="AM24" s="462"/>
      <c r="AN24" s="462"/>
      <c r="AO24" s="462"/>
      <c r="AP24" s="462"/>
      <c r="AQ24" s="472"/>
      <c r="AR24" s="469"/>
      <c r="AS24" s="469"/>
      <c r="AT24" s="469"/>
      <c r="AU24" s="469"/>
      <c r="AV24" s="47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4" customFormat="1" ht="90" x14ac:dyDescent="0.2">
      <c r="A26" s="197">
        <v>1</v>
      </c>
      <c r="B26" s="324" t="s">
        <v>533</v>
      </c>
      <c r="C26" s="195" t="s">
        <v>61</v>
      </c>
      <c r="D26" s="338">
        <f>'6.1. Паспорт сетевой график'!H53</f>
        <v>44926</v>
      </c>
      <c r="E26" s="197"/>
      <c r="F26" s="197"/>
      <c r="G26" s="197"/>
      <c r="H26" s="197"/>
      <c r="I26" s="197"/>
      <c r="J26" s="197"/>
      <c r="K26" s="197"/>
      <c r="L26" s="331" t="s">
        <v>549</v>
      </c>
      <c r="M26" s="195" t="s">
        <v>560</v>
      </c>
      <c r="N26" s="329" t="s">
        <v>577</v>
      </c>
      <c r="O26" s="195" t="s">
        <v>533</v>
      </c>
      <c r="P26" s="198">
        <v>1170.8</v>
      </c>
      <c r="Q26" s="329" t="s">
        <v>573</v>
      </c>
      <c r="R26" s="198">
        <v>1170.8</v>
      </c>
      <c r="S26" s="195" t="s">
        <v>562</v>
      </c>
      <c r="T26" s="195" t="s">
        <v>574</v>
      </c>
      <c r="U26" s="197">
        <v>4</v>
      </c>
      <c r="V26" s="197">
        <v>4</v>
      </c>
      <c r="W26" s="329" t="s">
        <v>578</v>
      </c>
      <c r="X26" s="198">
        <v>1150</v>
      </c>
      <c r="Y26" s="329"/>
      <c r="Z26" s="349">
        <v>1</v>
      </c>
      <c r="AA26" s="198">
        <v>584</v>
      </c>
      <c r="AB26" s="198">
        <v>584</v>
      </c>
      <c r="AC26" s="329" t="s">
        <v>578</v>
      </c>
      <c r="AD26" s="198">
        <f>'8. Общие сведения'!B59*1000</f>
        <v>584</v>
      </c>
      <c r="AE26" s="198"/>
      <c r="AF26" s="197">
        <v>32110666078</v>
      </c>
      <c r="AG26" s="329" t="s">
        <v>575</v>
      </c>
      <c r="AH26" s="196">
        <v>44461</v>
      </c>
      <c r="AI26" s="196">
        <v>44461</v>
      </c>
      <c r="AJ26" s="196" t="s">
        <v>576</v>
      </c>
      <c r="AK26" s="196">
        <v>44512</v>
      </c>
      <c r="AL26" s="195"/>
      <c r="AM26" s="195"/>
      <c r="AN26" s="196"/>
      <c r="AO26" s="195"/>
      <c r="AP26" s="196">
        <v>44524</v>
      </c>
      <c r="AQ26" s="196">
        <v>44524</v>
      </c>
      <c r="AR26" s="196">
        <v>44524</v>
      </c>
      <c r="AS26" s="196">
        <v>44524</v>
      </c>
      <c r="AT26" s="196">
        <v>44576</v>
      </c>
      <c r="AU26" s="195"/>
      <c r="AV26" s="329" t="s">
        <v>582</v>
      </c>
    </row>
    <row r="27" spans="1:48" s="194" customFormat="1" ht="33.75" x14ac:dyDescent="0.2">
      <c r="A27" s="197"/>
      <c r="B27" s="324"/>
      <c r="C27" s="195"/>
      <c r="D27" s="338"/>
      <c r="E27" s="197"/>
      <c r="F27" s="197"/>
      <c r="G27" s="197"/>
      <c r="H27" s="197"/>
      <c r="I27" s="197"/>
      <c r="J27" s="197"/>
      <c r="K27" s="197"/>
      <c r="L27" s="331"/>
      <c r="M27" s="195"/>
      <c r="N27" s="329"/>
      <c r="O27" s="195"/>
      <c r="P27" s="198"/>
      <c r="Q27" s="329"/>
      <c r="R27" s="198"/>
      <c r="S27" s="195"/>
      <c r="T27" s="195"/>
      <c r="U27" s="197"/>
      <c r="V27" s="197"/>
      <c r="W27" s="329" t="s">
        <v>579</v>
      </c>
      <c r="X27" s="198">
        <v>660</v>
      </c>
      <c r="Y27" s="329"/>
      <c r="Z27" s="196"/>
      <c r="AA27" s="198">
        <v>660</v>
      </c>
      <c r="AB27" s="198"/>
      <c r="AC27" s="330"/>
      <c r="AD27" s="198"/>
      <c r="AE27" s="198"/>
      <c r="AF27" s="197"/>
      <c r="AG27" s="329"/>
      <c r="AH27" s="196"/>
      <c r="AI27" s="196"/>
      <c r="AJ27" s="196"/>
      <c r="AK27" s="196"/>
      <c r="AL27" s="195"/>
      <c r="AM27" s="195"/>
      <c r="AN27" s="196"/>
      <c r="AO27" s="195"/>
      <c r="AP27" s="196"/>
      <c r="AQ27" s="196"/>
      <c r="AR27" s="196"/>
      <c r="AS27" s="196"/>
      <c r="AT27" s="196"/>
      <c r="AU27" s="195"/>
      <c r="AV27" s="195"/>
    </row>
    <row r="28" spans="1:48" s="194" customFormat="1" ht="33.75" x14ac:dyDescent="0.2">
      <c r="A28" s="197"/>
      <c r="B28" s="324"/>
      <c r="C28" s="195"/>
      <c r="D28" s="338"/>
      <c r="E28" s="197"/>
      <c r="F28" s="197"/>
      <c r="G28" s="197"/>
      <c r="H28" s="197"/>
      <c r="I28" s="197"/>
      <c r="J28" s="197"/>
      <c r="K28" s="197"/>
      <c r="L28" s="331"/>
      <c r="M28" s="195"/>
      <c r="N28" s="329"/>
      <c r="O28" s="195"/>
      <c r="P28" s="198"/>
      <c r="Q28" s="329"/>
      <c r="R28" s="198"/>
      <c r="S28" s="195"/>
      <c r="T28" s="195"/>
      <c r="U28" s="197"/>
      <c r="V28" s="197"/>
      <c r="W28" s="329" t="s">
        <v>580</v>
      </c>
      <c r="X28" s="198">
        <v>1170.8026500000001</v>
      </c>
      <c r="Y28" s="329"/>
      <c r="Z28" s="196"/>
      <c r="AA28" s="198">
        <v>900</v>
      </c>
      <c r="AB28" s="198"/>
      <c r="AC28" s="330"/>
      <c r="AD28" s="198"/>
      <c r="AE28" s="198"/>
      <c r="AF28" s="197"/>
      <c r="AG28" s="329"/>
      <c r="AH28" s="196"/>
      <c r="AI28" s="196"/>
      <c r="AJ28" s="196"/>
      <c r="AK28" s="196"/>
      <c r="AL28" s="195"/>
      <c r="AM28" s="195"/>
      <c r="AN28" s="196"/>
      <c r="AO28" s="195"/>
      <c r="AP28" s="196"/>
      <c r="AQ28" s="196"/>
      <c r="AR28" s="196"/>
      <c r="AS28" s="196"/>
      <c r="AT28" s="196"/>
      <c r="AU28" s="195"/>
      <c r="AV28" s="195"/>
    </row>
    <row r="29" spans="1:48" s="194" customFormat="1" ht="22.5" x14ac:dyDescent="0.2">
      <c r="A29" s="197"/>
      <c r="B29" s="324"/>
      <c r="C29" s="195"/>
      <c r="D29" s="338"/>
      <c r="E29" s="197"/>
      <c r="F29" s="197"/>
      <c r="G29" s="197"/>
      <c r="H29" s="197"/>
      <c r="I29" s="197"/>
      <c r="J29" s="197"/>
      <c r="K29" s="197"/>
      <c r="L29" s="331"/>
      <c r="M29" s="195"/>
      <c r="N29" s="329"/>
      <c r="O29" s="324"/>
      <c r="P29" s="198"/>
      <c r="Q29" s="195"/>
      <c r="R29" s="198"/>
      <c r="S29" s="195"/>
      <c r="T29" s="195"/>
      <c r="U29" s="197"/>
      <c r="V29" s="197"/>
      <c r="W29" s="329" t="s">
        <v>581</v>
      </c>
      <c r="X29" s="198">
        <v>1170.8026500000001</v>
      </c>
      <c r="Y29" s="329"/>
      <c r="Z29" s="196"/>
      <c r="AA29" s="198">
        <v>1170.8026500000001</v>
      </c>
      <c r="AB29" s="198"/>
      <c r="AC29" s="330"/>
      <c r="AD29" s="198"/>
      <c r="AE29" s="198"/>
      <c r="AF29" s="197"/>
      <c r="AG29" s="195"/>
      <c r="AH29" s="196"/>
      <c r="AI29" s="196"/>
      <c r="AJ29" s="196"/>
      <c r="AK29" s="196"/>
      <c r="AL29" s="195"/>
      <c r="AM29" s="195"/>
      <c r="AN29" s="196"/>
      <c r="AO29" s="195"/>
      <c r="AP29" s="196"/>
      <c r="AQ29" s="196"/>
      <c r="AR29" s="196"/>
      <c r="AS29" s="196"/>
      <c r="AT29" s="196"/>
      <c r="AU29" s="195"/>
      <c r="AV29" s="195"/>
    </row>
    <row r="30" spans="1:48" s="194" customFormat="1" ht="90" x14ac:dyDescent="0.2">
      <c r="A30" s="197">
        <v>3</v>
      </c>
      <c r="B30" s="324" t="s">
        <v>584</v>
      </c>
      <c r="C30" s="195" t="s">
        <v>61</v>
      </c>
      <c r="D30" s="338">
        <f>D26</f>
        <v>44926</v>
      </c>
      <c r="E30" s="197"/>
      <c r="F30" s="197"/>
      <c r="G30" s="197"/>
      <c r="H30" s="197"/>
      <c r="I30" s="197"/>
      <c r="J30" s="197"/>
      <c r="K30" s="197"/>
      <c r="L30" s="331" t="str">
        <f>L26</f>
        <v>1 комплект</v>
      </c>
      <c r="M30" s="195" t="s">
        <v>591</v>
      </c>
      <c r="N30" s="329" t="s">
        <v>592</v>
      </c>
      <c r="O30" s="324" t="s">
        <v>584</v>
      </c>
      <c r="P30" s="198">
        <v>35293.237159999997</v>
      </c>
      <c r="Q30" s="329" t="s">
        <v>573</v>
      </c>
      <c r="R30" s="198">
        <v>35293.237159999997</v>
      </c>
      <c r="S30" s="195" t="s">
        <v>562</v>
      </c>
      <c r="T30" s="195" t="s">
        <v>574</v>
      </c>
      <c r="U30" s="197">
        <v>4</v>
      </c>
      <c r="V30" s="197">
        <v>4</v>
      </c>
      <c r="W30" s="329" t="s">
        <v>593</v>
      </c>
      <c r="X30" s="198">
        <f>42351.88459/1.2</f>
        <v>35293.237158333337</v>
      </c>
      <c r="Y30" s="329"/>
      <c r="Z30" s="349">
        <v>1</v>
      </c>
      <c r="AA30" s="198">
        <v>28855.750260000001</v>
      </c>
      <c r="AB30" s="198">
        <f>AA30</f>
        <v>28855.750260000001</v>
      </c>
      <c r="AC30" s="329" t="s">
        <v>593</v>
      </c>
      <c r="AD30" s="198">
        <f>'8. Общие сведения'!B33*1000</f>
        <v>34046.203069999996</v>
      </c>
      <c r="AE30" s="198">
        <f>AD30</f>
        <v>34046.203069999996</v>
      </c>
      <c r="AF30" s="197">
        <v>32211541796</v>
      </c>
      <c r="AG30" s="329" t="s">
        <v>575</v>
      </c>
      <c r="AH30" s="196">
        <v>44754</v>
      </c>
      <c r="AI30" s="196">
        <v>44754</v>
      </c>
      <c r="AJ30" s="196">
        <v>44813</v>
      </c>
      <c r="AK30" s="196">
        <v>44819</v>
      </c>
      <c r="AL30" s="195"/>
      <c r="AM30" s="195"/>
      <c r="AN30" s="196"/>
      <c r="AO30" s="195"/>
      <c r="AP30" s="196">
        <v>44840</v>
      </c>
      <c r="AQ30" s="196">
        <v>44840</v>
      </c>
      <c r="AR30" s="196">
        <v>44840</v>
      </c>
      <c r="AS30" s="196">
        <v>44840</v>
      </c>
      <c r="AT30" s="196">
        <v>44921</v>
      </c>
      <c r="AU30" s="195"/>
      <c r="AV30" s="329" t="s">
        <v>605</v>
      </c>
    </row>
    <row r="31" spans="1:48" s="194" customFormat="1" ht="22.5" x14ac:dyDescent="0.2">
      <c r="A31" s="197"/>
      <c r="B31" s="324"/>
      <c r="C31" s="195"/>
      <c r="D31" s="338"/>
      <c r="E31" s="197"/>
      <c r="F31" s="197"/>
      <c r="G31" s="197"/>
      <c r="H31" s="197"/>
      <c r="I31" s="197"/>
      <c r="J31" s="197"/>
      <c r="K31" s="197"/>
      <c r="L31" s="331"/>
      <c r="M31" s="195"/>
      <c r="N31" s="329"/>
      <c r="O31" s="195"/>
      <c r="P31" s="198"/>
      <c r="Q31" s="195"/>
      <c r="R31" s="198"/>
      <c r="S31" s="195"/>
      <c r="T31" s="195"/>
      <c r="U31" s="197"/>
      <c r="V31" s="197"/>
      <c r="W31" s="329" t="s">
        <v>594</v>
      </c>
      <c r="X31" s="198"/>
      <c r="Y31" s="329" t="s">
        <v>594</v>
      </c>
      <c r="Z31" s="196"/>
      <c r="AA31" s="198"/>
      <c r="AB31" s="198"/>
      <c r="AC31" s="330"/>
      <c r="AD31" s="198"/>
      <c r="AE31" s="198"/>
      <c r="AF31" s="197"/>
      <c r="AG31" s="195"/>
      <c r="AH31" s="196"/>
      <c r="AI31" s="196"/>
      <c r="AJ31" s="196"/>
      <c r="AK31" s="196"/>
      <c r="AL31" s="195"/>
      <c r="AM31" s="195"/>
      <c r="AN31" s="196"/>
      <c r="AO31" s="195"/>
      <c r="AP31" s="196"/>
      <c r="AQ31" s="196"/>
      <c r="AR31" s="196"/>
      <c r="AS31" s="196"/>
      <c r="AT31" s="196"/>
      <c r="AU31" s="195"/>
      <c r="AV31" s="195"/>
    </row>
    <row r="32" spans="1:48" s="194" customFormat="1" ht="33.75" x14ac:dyDescent="0.2">
      <c r="A32" s="197"/>
      <c r="B32" s="324"/>
      <c r="C32" s="195"/>
      <c r="D32" s="338"/>
      <c r="E32" s="197"/>
      <c r="F32" s="197"/>
      <c r="G32" s="197"/>
      <c r="H32" s="197"/>
      <c r="I32" s="197"/>
      <c r="J32" s="197"/>
      <c r="K32" s="197"/>
      <c r="L32" s="331"/>
      <c r="M32" s="195"/>
      <c r="N32" s="329"/>
      <c r="O32" s="195"/>
      <c r="P32" s="198"/>
      <c r="Q32" s="195"/>
      <c r="R32" s="198"/>
      <c r="S32" s="195"/>
      <c r="T32" s="195"/>
      <c r="U32" s="197"/>
      <c r="V32" s="197"/>
      <c r="W32" s="329" t="s">
        <v>595</v>
      </c>
      <c r="X32" s="198">
        <f>42200/1.2</f>
        <v>35166.666666666672</v>
      </c>
      <c r="Y32" s="329"/>
      <c r="Z32" s="196"/>
      <c r="AA32" s="198"/>
      <c r="AB32" s="198"/>
      <c r="AC32" s="330"/>
      <c r="AD32" s="198"/>
      <c r="AE32" s="198"/>
      <c r="AF32" s="197"/>
      <c r="AG32" s="195"/>
      <c r="AH32" s="196"/>
      <c r="AI32" s="196"/>
      <c r="AJ32" s="196"/>
      <c r="AK32" s="196"/>
      <c r="AL32" s="195"/>
      <c r="AM32" s="195"/>
      <c r="AN32" s="196"/>
      <c r="AO32" s="195"/>
      <c r="AP32" s="196"/>
      <c r="AQ32" s="196"/>
      <c r="AR32" s="196"/>
      <c r="AS32" s="196"/>
      <c r="AT32" s="196"/>
      <c r="AU32" s="195"/>
      <c r="AV32" s="195"/>
    </row>
    <row r="33" spans="1:48" s="194" customFormat="1" ht="11.25" x14ac:dyDescent="0.2">
      <c r="A33" s="197"/>
      <c r="B33" s="324"/>
      <c r="C33" s="195"/>
      <c r="D33" s="338"/>
      <c r="E33" s="197"/>
      <c r="F33" s="197"/>
      <c r="G33" s="197"/>
      <c r="H33" s="197"/>
      <c r="I33" s="197"/>
      <c r="J33" s="197"/>
      <c r="K33" s="197"/>
      <c r="L33" s="331"/>
      <c r="M33" s="195"/>
      <c r="N33" s="329"/>
      <c r="O33" s="195"/>
      <c r="P33" s="198"/>
      <c r="Q33" s="195"/>
      <c r="R33" s="198"/>
      <c r="S33" s="195"/>
      <c r="T33" s="195"/>
      <c r="U33" s="197"/>
      <c r="V33" s="197"/>
      <c r="W33" s="329" t="s">
        <v>596</v>
      </c>
      <c r="X33" s="198">
        <f>42255.4806/1.2</f>
        <v>35212.900500000003</v>
      </c>
      <c r="Y33" s="329"/>
      <c r="Z33" s="196"/>
      <c r="AA33" s="198">
        <v>28914.520130000001</v>
      </c>
      <c r="AB33" s="198"/>
      <c r="AC33" s="330"/>
      <c r="AD33" s="198"/>
      <c r="AE33" s="198"/>
      <c r="AF33" s="197"/>
      <c r="AG33" s="195"/>
      <c r="AH33" s="196"/>
      <c r="AI33" s="196"/>
      <c r="AJ33" s="196"/>
      <c r="AK33" s="196"/>
      <c r="AL33" s="195"/>
      <c r="AM33" s="195"/>
      <c r="AN33" s="196"/>
      <c r="AO33" s="195"/>
      <c r="AP33" s="196"/>
      <c r="AQ33" s="196"/>
      <c r="AR33" s="196"/>
      <c r="AS33" s="196"/>
      <c r="AT33" s="196"/>
      <c r="AU33" s="195"/>
      <c r="AV33" s="195"/>
    </row>
    <row r="34" spans="1:48" s="194" customFormat="1" ht="11.25" x14ac:dyDescent="0.2">
      <c r="A34" s="197"/>
      <c r="B34" s="324"/>
      <c r="C34" s="195"/>
      <c r="D34" s="338"/>
      <c r="E34" s="197"/>
      <c r="F34" s="197"/>
      <c r="G34" s="197"/>
      <c r="H34" s="197"/>
      <c r="I34" s="197"/>
      <c r="J34" s="197"/>
      <c r="K34" s="197"/>
      <c r="L34" s="331"/>
      <c r="M34" s="195"/>
      <c r="N34" s="329"/>
      <c r="O34" s="195"/>
      <c r="P34" s="198"/>
      <c r="Q34" s="195"/>
      <c r="R34" s="198"/>
      <c r="S34" s="195"/>
      <c r="T34" s="195"/>
      <c r="U34" s="197"/>
      <c r="V34" s="197"/>
      <c r="W34" s="329"/>
      <c r="X34" s="198"/>
      <c r="Y34" s="329"/>
      <c r="Z34" s="196"/>
      <c r="AA34" s="198"/>
      <c r="AB34" s="198"/>
      <c r="AC34" s="330"/>
      <c r="AD34" s="198"/>
      <c r="AE34" s="198"/>
      <c r="AF34" s="197"/>
      <c r="AG34" s="195"/>
      <c r="AH34" s="196"/>
      <c r="AI34" s="196"/>
      <c r="AJ34" s="196"/>
      <c r="AK34" s="196"/>
      <c r="AL34" s="195"/>
      <c r="AM34" s="195"/>
      <c r="AN34" s="196"/>
      <c r="AO34" s="195"/>
      <c r="AP34" s="196"/>
      <c r="AQ34" s="196"/>
      <c r="AR34" s="196"/>
      <c r="AS34" s="196"/>
      <c r="AT34" s="196"/>
      <c r="AU34" s="195"/>
      <c r="AV34" s="195"/>
    </row>
    <row r="35" spans="1:48" s="194" customFormat="1" ht="11.25" x14ac:dyDescent="0.2">
      <c r="A35" s="197"/>
      <c r="B35" s="324"/>
      <c r="C35" s="195"/>
      <c r="D35" s="338"/>
      <c r="E35" s="197"/>
      <c r="F35" s="197"/>
      <c r="G35" s="197"/>
      <c r="H35" s="197"/>
      <c r="I35" s="197"/>
      <c r="J35" s="197"/>
      <c r="K35" s="197"/>
      <c r="L35" s="331"/>
      <c r="M35" s="195"/>
      <c r="N35" s="329"/>
      <c r="O35" s="195"/>
      <c r="P35" s="198"/>
      <c r="Q35" s="195"/>
      <c r="R35" s="198"/>
      <c r="S35" s="195"/>
      <c r="T35" s="195"/>
      <c r="U35" s="197"/>
      <c r="V35" s="197"/>
      <c r="W35" s="329"/>
      <c r="X35" s="198"/>
      <c r="Y35" s="329"/>
      <c r="Z35" s="196"/>
      <c r="AA35" s="198"/>
      <c r="AB35" s="198"/>
      <c r="AC35" s="330"/>
      <c r="AD35" s="198"/>
      <c r="AE35" s="198"/>
      <c r="AF35" s="197"/>
      <c r="AG35" s="195"/>
      <c r="AH35" s="196"/>
      <c r="AI35" s="196"/>
      <c r="AJ35" s="196"/>
      <c r="AK35" s="196"/>
      <c r="AL35" s="195"/>
      <c r="AM35" s="195"/>
      <c r="AN35" s="196"/>
      <c r="AO35" s="195"/>
      <c r="AP35" s="196"/>
      <c r="AQ35" s="196"/>
      <c r="AR35" s="196"/>
      <c r="AS35" s="196"/>
      <c r="AT35" s="196"/>
      <c r="AU35" s="195"/>
      <c r="AV35" s="195"/>
    </row>
    <row r="36" spans="1:48" s="194" customFormat="1" ht="11.25" x14ac:dyDescent="0.2">
      <c r="A36" s="197"/>
      <c r="B36" s="324"/>
      <c r="C36" s="195"/>
      <c r="D36" s="338"/>
      <c r="E36" s="197"/>
      <c r="F36" s="197"/>
      <c r="G36" s="197"/>
      <c r="H36" s="197"/>
      <c r="I36" s="197"/>
      <c r="J36" s="197"/>
      <c r="K36" s="197"/>
      <c r="L36" s="331"/>
      <c r="M36" s="195"/>
      <c r="N36" s="329"/>
      <c r="O36" s="195"/>
      <c r="P36" s="198"/>
      <c r="Q36" s="195"/>
      <c r="R36" s="198"/>
      <c r="S36" s="195"/>
      <c r="T36" s="195"/>
      <c r="U36" s="197"/>
      <c r="V36" s="197"/>
      <c r="W36" s="329"/>
      <c r="X36" s="198"/>
      <c r="Y36" s="329"/>
      <c r="Z36" s="196"/>
      <c r="AA36" s="198"/>
      <c r="AB36" s="198"/>
      <c r="AC36" s="330"/>
      <c r="AD36" s="198"/>
      <c r="AE36" s="198"/>
      <c r="AF36" s="197"/>
      <c r="AG36" s="195"/>
      <c r="AH36" s="196"/>
      <c r="AI36" s="196"/>
      <c r="AJ36" s="196"/>
      <c r="AK36" s="196"/>
      <c r="AL36" s="195"/>
      <c r="AM36" s="195"/>
      <c r="AN36" s="196"/>
      <c r="AO36" s="195"/>
      <c r="AP36" s="196"/>
      <c r="AQ36" s="196"/>
      <c r="AR36" s="196"/>
      <c r="AS36" s="196"/>
      <c r="AT36" s="196"/>
      <c r="AU36" s="195"/>
      <c r="AV36" s="195"/>
    </row>
    <row r="37" spans="1:48" s="348" customFormat="1" ht="10.5" x14ac:dyDescent="0.15">
      <c r="A37" s="339"/>
      <c r="B37" s="340" t="s">
        <v>570</v>
      </c>
      <c r="C37" s="341"/>
      <c r="D37" s="342"/>
      <c r="E37" s="339"/>
      <c r="F37" s="339"/>
      <c r="G37" s="339"/>
      <c r="H37" s="339"/>
      <c r="I37" s="339"/>
      <c r="J37" s="339"/>
      <c r="K37" s="339"/>
      <c r="L37" s="343"/>
      <c r="M37" s="341"/>
      <c r="N37" s="344"/>
      <c r="O37" s="341"/>
      <c r="P37" s="345"/>
      <c r="Q37" s="341"/>
      <c r="R37" s="345"/>
      <c r="S37" s="341"/>
      <c r="T37" s="341"/>
      <c r="U37" s="339"/>
      <c r="V37" s="339"/>
      <c r="W37" s="344"/>
      <c r="X37" s="345"/>
      <c r="Y37" s="344"/>
      <c r="Z37" s="346"/>
      <c r="AA37" s="345"/>
      <c r="AB37" s="345"/>
      <c r="AC37" s="347"/>
      <c r="AD37" s="345">
        <f>SUM(AD26:AD36)</f>
        <v>34630.203069999996</v>
      </c>
      <c r="AE37" s="345"/>
      <c r="AF37" s="339"/>
      <c r="AG37" s="341"/>
      <c r="AH37" s="346"/>
      <c r="AI37" s="346"/>
      <c r="AJ37" s="346"/>
      <c r="AK37" s="346"/>
      <c r="AL37" s="341"/>
      <c r="AM37" s="341"/>
      <c r="AN37" s="346"/>
      <c r="AO37" s="341"/>
      <c r="AP37" s="346"/>
      <c r="AQ37" s="346"/>
      <c r="AR37" s="346"/>
      <c r="AS37" s="346"/>
      <c r="AT37" s="346"/>
      <c r="AU37" s="341"/>
      <c r="AV37" s="34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view="pageBreakPreview" topLeftCell="A10" zoomScale="90" zoomScaleNormal="90" zoomScaleSheetLayoutView="90" workbookViewId="0">
      <selection activeCell="B36" sqref="B36"/>
    </sheetView>
  </sheetViews>
  <sheetFormatPr defaultRowHeight="15.75" x14ac:dyDescent="0.25"/>
  <cols>
    <col min="1" max="2" width="66.140625" style="209" customWidth="1"/>
    <col min="3" max="3" width="0" style="210" hidden="1" customWidth="1"/>
    <col min="4" max="256" width="9.140625" style="210"/>
    <col min="257" max="258" width="66.140625" style="210" customWidth="1"/>
    <col min="259" max="512" width="9.140625" style="210"/>
    <col min="513" max="514" width="66.140625" style="210" customWidth="1"/>
    <col min="515" max="768" width="9.140625" style="210"/>
    <col min="769" max="770" width="66.140625" style="210" customWidth="1"/>
    <col min="771" max="1024" width="9.140625" style="210"/>
    <col min="1025" max="1026" width="66.140625" style="210" customWidth="1"/>
    <col min="1027" max="1280" width="9.140625" style="210"/>
    <col min="1281" max="1282" width="66.140625" style="210" customWidth="1"/>
    <col min="1283" max="1536" width="9.140625" style="210"/>
    <col min="1537" max="1538" width="66.140625" style="210" customWidth="1"/>
    <col min="1539" max="1792" width="9.140625" style="210"/>
    <col min="1793" max="1794" width="66.140625" style="210" customWidth="1"/>
    <col min="1795" max="2048" width="9.140625" style="210"/>
    <col min="2049" max="2050" width="66.140625" style="210" customWidth="1"/>
    <col min="2051" max="2304" width="9.140625" style="210"/>
    <col min="2305" max="2306" width="66.140625" style="210" customWidth="1"/>
    <col min="2307" max="2560" width="9.140625" style="210"/>
    <col min="2561" max="2562" width="66.140625" style="210" customWidth="1"/>
    <col min="2563" max="2816" width="9.140625" style="210"/>
    <col min="2817" max="2818" width="66.140625" style="210" customWidth="1"/>
    <col min="2819" max="3072" width="9.140625" style="210"/>
    <col min="3073" max="3074" width="66.140625" style="210" customWidth="1"/>
    <col min="3075" max="3328" width="9.140625" style="210"/>
    <col min="3329" max="3330" width="66.140625" style="210" customWidth="1"/>
    <col min="3331" max="3584" width="9.140625" style="210"/>
    <col min="3585" max="3586" width="66.140625" style="210" customWidth="1"/>
    <col min="3587" max="3840" width="9.140625" style="210"/>
    <col min="3841" max="3842" width="66.140625" style="210" customWidth="1"/>
    <col min="3843" max="4096" width="9.140625" style="210"/>
    <col min="4097" max="4098" width="66.140625" style="210" customWidth="1"/>
    <col min="4099" max="4352" width="9.140625" style="210"/>
    <col min="4353" max="4354" width="66.140625" style="210" customWidth="1"/>
    <col min="4355" max="4608" width="9.140625" style="210"/>
    <col min="4609" max="4610" width="66.140625" style="210" customWidth="1"/>
    <col min="4611" max="4864" width="9.140625" style="210"/>
    <col min="4865" max="4866" width="66.140625" style="210" customWidth="1"/>
    <col min="4867" max="5120" width="9.140625" style="210"/>
    <col min="5121" max="5122" width="66.140625" style="210" customWidth="1"/>
    <col min="5123" max="5376" width="9.140625" style="210"/>
    <col min="5377" max="5378" width="66.140625" style="210" customWidth="1"/>
    <col min="5379" max="5632" width="9.140625" style="210"/>
    <col min="5633" max="5634" width="66.140625" style="210" customWidth="1"/>
    <col min="5635" max="5888" width="9.140625" style="210"/>
    <col min="5889" max="5890" width="66.140625" style="210" customWidth="1"/>
    <col min="5891" max="6144" width="9.140625" style="210"/>
    <col min="6145" max="6146" width="66.140625" style="210" customWidth="1"/>
    <col min="6147" max="6400" width="9.140625" style="210"/>
    <col min="6401" max="6402" width="66.140625" style="210" customWidth="1"/>
    <col min="6403" max="6656" width="9.140625" style="210"/>
    <col min="6657" max="6658" width="66.140625" style="210" customWidth="1"/>
    <col min="6659" max="6912" width="9.140625" style="210"/>
    <col min="6913" max="6914" width="66.140625" style="210" customWidth="1"/>
    <col min="6915" max="7168" width="9.140625" style="210"/>
    <col min="7169" max="7170" width="66.140625" style="210" customWidth="1"/>
    <col min="7171" max="7424" width="9.140625" style="210"/>
    <col min="7425" max="7426" width="66.140625" style="210" customWidth="1"/>
    <col min="7427" max="7680" width="9.140625" style="210"/>
    <col min="7681" max="7682" width="66.140625" style="210" customWidth="1"/>
    <col min="7683" max="7936" width="9.140625" style="210"/>
    <col min="7937" max="7938" width="66.140625" style="210" customWidth="1"/>
    <col min="7939" max="8192" width="9.140625" style="210"/>
    <col min="8193" max="8194" width="66.140625" style="210" customWidth="1"/>
    <col min="8195" max="8448" width="9.140625" style="210"/>
    <col min="8449" max="8450" width="66.140625" style="210" customWidth="1"/>
    <col min="8451" max="8704" width="9.140625" style="210"/>
    <col min="8705" max="8706" width="66.140625" style="210" customWidth="1"/>
    <col min="8707" max="8960" width="9.140625" style="210"/>
    <col min="8961" max="8962" width="66.140625" style="210" customWidth="1"/>
    <col min="8963" max="9216" width="9.140625" style="210"/>
    <col min="9217" max="9218" width="66.140625" style="210" customWidth="1"/>
    <col min="9219" max="9472" width="9.140625" style="210"/>
    <col min="9473" max="9474" width="66.140625" style="210" customWidth="1"/>
    <col min="9475" max="9728" width="9.140625" style="210"/>
    <col min="9729" max="9730" width="66.140625" style="210" customWidth="1"/>
    <col min="9731" max="9984" width="9.140625" style="210"/>
    <col min="9985" max="9986" width="66.140625" style="210" customWidth="1"/>
    <col min="9987" max="10240" width="9.140625" style="210"/>
    <col min="10241" max="10242" width="66.140625" style="210" customWidth="1"/>
    <col min="10243" max="10496" width="9.140625" style="210"/>
    <col min="10497" max="10498" width="66.140625" style="210" customWidth="1"/>
    <col min="10499" max="10752" width="9.140625" style="210"/>
    <col min="10753" max="10754" width="66.140625" style="210" customWidth="1"/>
    <col min="10755" max="11008" width="9.140625" style="210"/>
    <col min="11009" max="11010" width="66.140625" style="210" customWidth="1"/>
    <col min="11011" max="11264" width="9.140625" style="210"/>
    <col min="11265" max="11266" width="66.140625" style="210" customWidth="1"/>
    <col min="11267" max="11520" width="9.140625" style="210"/>
    <col min="11521" max="11522" width="66.140625" style="210" customWidth="1"/>
    <col min="11523" max="11776" width="9.140625" style="210"/>
    <col min="11777" max="11778" width="66.140625" style="210" customWidth="1"/>
    <col min="11779" max="12032" width="9.140625" style="210"/>
    <col min="12033" max="12034" width="66.140625" style="210" customWidth="1"/>
    <col min="12035" max="12288" width="9.140625" style="210"/>
    <col min="12289" max="12290" width="66.140625" style="210" customWidth="1"/>
    <col min="12291" max="12544" width="9.140625" style="210"/>
    <col min="12545" max="12546" width="66.140625" style="210" customWidth="1"/>
    <col min="12547" max="12800" width="9.140625" style="210"/>
    <col min="12801" max="12802" width="66.140625" style="210" customWidth="1"/>
    <col min="12803" max="13056" width="9.140625" style="210"/>
    <col min="13057" max="13058" width="66.140625" style="210" customWidth="1"/>
    <col min="13059" max="13312" width="9.140625" style="210"/>
    <col min="13313" max="13314" width="66.140625" style="210" customWidth="1"/>
    <col min="13315" max="13568" width="9.140625" style="210"/>
    <col min="13569" max="13570" width="66.140625" style="210" customWidth="1"/>
    <col min="13571" max="13824" width="9.140625" style="210"/>
    <col min="13825" max="13826" width="66.140625" style="210" customWidth="1"/>
    <col min="13827" max="14080" width="9.140625" style="210"/>
    <col min="14081" max="14082" width="66.140625" style="210" customWidth="1"/>
    <col min="14083" max="14336" width="9.140625" style="210"/>
    <col min="14337" max="14338" width="66.140625" style="210" customWidth="1"/>
    <col min="14339" max="14592" width="9.140625" style="210"/>
    <col min="14593" max="14594" width="66.140625" style="210" customWidth="1"/>
    <col min="14595" max="14848" width="9.140625" style="210"/>
    <col min="14849" max="14850" width="66.140625" style="210" customWidth="1"/>
    <col min="14851" max="15104" width="9.140625" style="210"/>
    <col min="15105" max="15106" width="66.140625" style="210" customWidth="1"/>
    <col min="15107" max="15360" width="9.140625" style="210"/>
    <col min="15361" max="15362" width="66.140625" style="210" customWidth="1"/>
    <col min="15363" max="15616" width="9.140625" style="210"/>
    <col min="15617" max="15618" width="66.140625" style="210" customWidth="1"/>
    <col min="15619" max="15872" width="9.140625" style="210"/>
    <col min="15873" max="15874" width="66.140625" style="210" customWidth="1"/>
    <col min="15875" max="16128" width="9.140625" style="210"/>
    <col min="16129" max="16130" width="66.140625" style="210" customWidth="1"/>
    <col min="16131" max="16384" width="9.140625" style="210"/>
  </cols>
  <sheetData>
    <row r="1" spans="1:8" ht="18.75" x14ac:dyDescent="0.25">
      <c r="B1" s="201" t="s">
        <v>66</v>
      </c>
    </row>
    <row r="2" spans="1:8" ht="18.75" x14ac:dyDescent="0.3">
      <c r="B2" s="190" t="s">
        <v>8</v>
      </c>
    </row>
    <row r="3" spans="1:8" ht="18.75" x14ac:dyDescent="0.3">
      <c r="B3" s="190" t="s">
        <v>530</v>
      </c>
    </row>
    <row r="4" spans="1:8" x14ac:dyDescent="0.25">
      <c r="B4" s="203"/>
    </row>
    <row r="5" spans="1:8" ht="18.75" x14ac:dyDescent="0.3">
      <c r="A5" s="484" t="str">
        <f>'1. паспорт местоположение'!A5:C5</f>
        <v>Год раскрытия информации: 2023 год</v>
      </c>
      <c r="B5" s="484"/>
      <c r="C5" s="204"/>
      <c r="D5" s="204"/>
      <c r="E5" s="204"/>
      <c r="F5" s="204"/>
      <c r="G5" s="204"/>
      <c r="H5" s="204"/>
    </row>
    <row r="6" spans="1:8" ht="18.75" x14ac:dyDescent="0.3">
      <c r="A6" s="235"/>
      <c r="B6" s="235"/>
      <c r="C6" s="235"/>
      <c r="D6" s="235"/>
      <c r="E6" s="235"/>
      <c r="F6" s="235"/>
      <c r="G6" s="235"/>
      <c r="H6" s="235"/>
    </row>
    <row r="7" spans="1:8" ht="18.75" x14ac:dyDescent="0.25">
      <c r="A7" s="377" t="s">
        <v>7</v>
      </c>
      <c r="B7" s="377"/>
      <c r="C7" s="188"/>
      <c r="D7" s="188"/>
      <c r="E7" s="188"/>
      <c r="F7" s="188"/>
      <c r="G7" s="188"/>
      <c r="H7" s="188"/>
    </row>
    <row r="8" spans="1:8" ht="18.75" x14ac:dyDescent="0.25">
      <c r="A8" s="188"/>
      <c r="B8" s="188"/>
      <c r="C8" s="188"/>
      <c r="D8" s="188"/>
      <c r="E8" s="188"/>
      <c r="F8" s="188"/>
      <c r="G8" s="188"/>
      <c r="H8" s="188"/>
    </row>
    <row r="9" spans="1:8" x14ac:dyDescent="0.25">
      <c r="A9" s="485" t="str">
        <f>'1. паспорт местоположение'!A9:C9</f>
        <v>Акционерное общество "Россети Янтарь"</v>
      </c>
      <c r="B9" s="485"/>
      <c r="C9" s="183"/>
      <c r="D9" s="183"/>
      <c r="E9" s="183"/>
      <c r="F9" s="183"/>
      <c r="G9" s="183"/>
      <c r="H9" s="183"/>
    </row>
    <row r="10" spans="1:8" x14ac:dyDescent="0.25">
      <c r="A10" s="373" t="s">
        <v>6</v>
      </c>
      <c r="B10" s="373"/>
      <c r="C10" s="181"/>
      <c r="D10" s="181"/>
      <c r="E10" s="181"/>
      <c r="F10" s="181"/>
      <c r="G10" s="181"/>
      <c r="H10" s="181"/>
    </row>
    <row r="11" spans="1:8" ht="18.75" x14ac:dyDescent="0.25">
      <c r="A11" s="188"/>
      <c r="B11" s="188"/>
      <c r="C11" s="188"/>
      <c r="D11" s="188"/>
      <c r="E11" s="188"/>
      <c r="F11" s="188"/>
      <c r="G11" s="188"/>
      <c r="H11" s="188"/>
    </row>
    <row r="12" spans="1:8" x14ac:dyDescent="0.25">
      <c r="A12" s="485" t="str">
        <f>'1. паспорт местоположение'!A12:C12</f>
        <v>F_obj_111001_3099</v>
      </c>
      <c r="B12" s="485"/>
      <c r="C12" s="183"/>
      <c r="D12" s="183"/>
      <c r="E12" s="183"/>
      <c r="F12" s="183"/>
      <c r="G12" s="183"/>
      <c r="H12" s="183"/>
    </row>
    <row r="13" spans="1:8" x14ac:dyDescent="0.25">
      <c r="A13" s="373" t="s">
        <v>5</v>
      </c>
      <c r="B13" s="373"/>
      <c r="C13" s="181"/>
      <c r="D13" s="181"/>
      <c r="E13" s="181"/>
      <c r="F13" s="181"/>
      <c r="G13" s="181"/>
      <c r="H13" s="181"/>
    </row>
    <row r="14" spans="1:8" ht="18.75" x14ac:dyDescent="0.25">
      <c r="A14" s="186"/>
      <c r="B14" s="186"/>
      <c r="C14" s="186"/>
      <c r="D14" s="186"/>
      <c r="E14" s="186"/>
      <c r="F14" s="186"/>
      <c r="G14" s="186"/>
      <c r="H14" s="186"/>
    </row>
    <row r="15" spans="1:8" ht="51.75" customHeight="1" x14ac:dyDescent="0.25">
      <c r="A15" s="486" t="str">
        <f>'1. паспорт местоположение'!A15:C15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86"/>
      <c r="C15" s="183"/>
      <c r="D15" s="183"/>
      <c r="E15" s="183"/>
      <c r="F15" s="183"/>
      <c r="G15" s="183"/>
      <c r="H15" s="183"/>
    </row>
    <row r="16" spans="1:8" x14ac:dyDescent="0.25">
      <c r="A16" s="373" t="s">
        <v>4</v>
      </c>
      <c r="B16" s="373"/>
      <c r="C16" s="181"/>
      <c r="D16" s="181"/>
      <c r="E16" s="181"/>
      <c r="F16" s="181"/>
      <c r="G16" s="181"/>
      <c r="H16" s="181"/>
    </row>
    <row r="17" spans="1:5" x14ac:dyDescent="0.25">
      <c r="B17" s="211"/>
    </row>
    <row r="18" spans="1:5" x14ac:dyDescent="0.25">
      <c r="A18" s="487" t="s">
        <v>512</v>
      </c>
      <c r="B18" s="488"/>
    </row>
    <row r="19" spans="1:5" x14ac:dyDescent="0.25">
      <c r="B19" s="203"/>
    </row>
    <row r="20" spans="1:5" ht="16.5" thickBot="1" x14ac:dyDescent="0.3">
      <c r="B20" s="212"/>
    </row>
    <row r="21" spans="1:5" ht="75.75" thickBot="1" x14ac:dyDescent="0.3">
      <c r="A21" s="213" t="s">
        <v>385</v>
      </c>
      <c r="B21" s="323" t="str">
        <f>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5" ht="16.5" thickBot="1" x14ac:dyDescent="0.3">
      <c r="A22" s="213" t="s">
        <v>386</v>
      </c>
      <c r="B22" s="323" t="str">
        <f>CONCATENATE('1. паспорт местоположение'!C26,", ",'1. паспорт местоположение'!C27)</f>
        <v>Калининградская область, Гурьевский городской округ</v>
      </c>
    </row>
    <row r="23" spans="1:5" ht="16.5" thickBot="1" x14ac:dyDescent="0.3">
      <c r="A23" s="213" t="s">
        <v>351</v>
      </c>
      <c r="B23" s="214" t="s">
        <v>597</v>
      </c>
    </row>
    <row r="24" spans="1:5" ht="16.5" thickBot="1" x14ac:dyDescent="0.3">
      <c r="A24" s="213" t="s">
        <v>387</v>
      </c>
      <c r="B24" s="214">
        <v>0</v>
      </c>
    </row>
    <row r="25" spans="1:5" ht="16.5" thickBot="1" x14ac:dyDescent="0.3">
      <c r="A25" s="215" t="s">
        <v>388</v>
      </c>
      <c r="B25" s="323">
        <v>2022</v>
      </c>
    </row>
    <row r="26" spans="1:5" ht="16.5" thickBot="1" x14ac:dyDescent="0.3">
      <c r="A26" s="216" t="s">
        <v>389</v>
      </c>
      <c r="B26" s="217" t="s">
        <v>606</v>
      </c>
    </row>
    <row r="27" spans="1:5" ht="29.25" thickBot="1" x14ac:dyDescent="0.3">
      <c r="A27" s="224" t="s">
        <v>602</v>
      </c>
      <c r="B27" s="325">
        <v>34.879035850000001</v>
      </c>
      <c r="E27" s="361"/>
    </row>
    <row r="28" spans="1:5" ht="16.5" thickBot="1" x14ac:dyDescent="0.3">
      <c r="A28" s="219" t="s">
        <v>390</v>
      </c>
      <c r="B28" s="219" t="s">
        <v>598</v>
      </c>
    </row>
    <row r="29" spans="1:5" ht="29.25" thickBot="1" x14ac:dyDescent="0.3">
      <c r="A29" s="225" t="s">
        <v>563</v>
      </c>
      <c r="B29" s="325">
        <f>'7. Паспорт отчет о закупке'!AD37/1000</f>
        <v>34.630203069999993</v>
      </c>
    </row>
    <row r="30" spans="1:5" ht="29.25" thickBot="1" x14ac:dyDescent="0.3">
      <c r="A30" s="225" t="s">
        <v>564</v>
      </c>
      <c r="B30" s="325">
        <f>B32+B41+B58</f>
        <v>34.63020307</v>
      </c>
    </row>
    <row r="31" spans="1:5" ht="16.5" thickBot="1" x14ac:dyDescent="0.3">
      <c r="A31" s="219" t="s">
        <v>391</v>
      </c>
      <c r="B31" s="325"/>
    </row>
    <row r="32" spans="1:5" ht="29.25" thickBot="1" x14ac:dyDescent="0.3">
      <c r="A32" s="225" t="s">
        <v>392</v>
      </c>
      <c r="B32" s="325">
        <f>B33+B37</f>
        <v>34.046203069999997</v>
      </c>
    </row>
    <row r="33" spans="1:3" s="238" customFormat="1" ht="45.75" thickBot="1" x14ac:dyDescent="0.3">
      <c r="A33" s="351" t="s">
        <v>603</v>
      </c>
      <c r="B33" s="352">
        <f>34.62690031*0+B36</f>
        <v>34.046203069999997</v>
      </c>
    </row>
    <row r="34" spans="1:3" ht="16.5" thickBot="1" x14ac:dyDescent="0.3">
      <c r="A34" s="219" t="s">
        <v>393</v>
      </c>
      <c r="B34" s="239">
        <f>B33/$B$27</f>
        <v>0.97612225339078562</v>
      </c>
    </row>
    <row r="35" spans="1:3" ht="16.5" thickBot="1" x14ac:dyDescent="0.3">
      <c r="A35" s="219" t="s">
        <v>566</v>
      </c>
      <c r="B35" s="325">
        <v>34.046203069999997</v>
      </c>
      <c r="C35" s="210">
        <v>1</v>
      </c>
    </row>
    <row r="36" spans="1:3" ht="16.5" thickBot="1" x14ac:dyDescent="0.3">
      <c r="A36" s="219" t="s">
        <v>567</v>
      </c>
      <c r="B36" s="325">
        <v>34.046203069999997</v>
      </c>
      <c r="C36" s="210">
        <v>2</v>
      </c>
    </row>
    <row r="37" spans="1:3" s="238" customFormat="1" ht="30.75" thickBot="1" x14ac:dyDescent="0.3">
      <c r="A37" s="237" t="s">
        <v>565</v>
      </c>
      <c r="B37" s="326"/>
    </row>
    <row r="38" spans="1:3" ht="16.5" thickBot="1" x14ac:dyDescent="0.3">
      <c r="A38" s="219" t="s">
        <v>393</v>
      </c>
      <c r="B38" s="239">
        <f>B37/$B$27</f>
        <v>0</v>
      </c>
    </row>
    <row r="39" spans="1:3" ht="16.5" thickBot="1" x14ac:dyDescent="0.3">
      <c r="A39" s="219" t="s">
        <v>566</v>
      </c>
      <c r="B39" s="325"/>
      <c r="C39" s="210">
        <v>1</v>
      </c>
    </row>
    <row r="40" spans="1:3" ht="16.5" thickBot="1" x14ac:dyDescent="0.3">
      <c r="A40" s="219" t="s">
        <v>567</v>
      </c>
      <c r="B40" s="325"/>
      <c r="C40" s="210">
        <v>2</v>
      </c>
    </row>
    <row r="41" spans="1:3" ht="29.25" thickBot="1" x14ac:dyDescent="0.3">
      <c r="A41" s="225" t="s">
        <v>394</v>
      </c>
      <c r="B41" s="236">
        <f>B42+B46+B50+B54</f>
        <v>0</v>
      </c>
    </row>
    <row r="42" spans="1:3" s="238" customFormat="1" ht="30.75" thickBot="1" x14ac:dyDescent="0.3">
      <c r="A42" s="237" t="s">
        <v>565</v>
      </c>
      <c r="B42" s="326"/>
    </row>
    <row r="43" spans="1:3" ht="16.5" thickBot="1" x14ac:dyDescent="0.3">
      <c r="A43" s="219" t="s">
        <v>393</v>
      </c>
      <c r="B43" s="239">
        <f>B42/$B$27</f>
        <v>0</v>
      </c>
    </row>
    <row r="44" spans="1:3" ht="16.5" thickBot="1" x14ac:dyDescent="0.3">
      <c r="A44" s="219" t="s">
        <v>566</v>
      </c>
      <c r="B44" s="325"/>
      <c r="C44" s="210">
        <v>1</v>
      </c>
    </row>
    <row r="45" spans="1:3" ht="16.5" thickBot="1" x14ac:dyDescent="0.3">
      <c r="A45" s="219" t="s">
        <v>567</v>
      </c>
      <c r="B45" s="325"/>
      <c r="C45" s="210">
        <v>2</v>
      </c>
    </row>
    <row r="46" spans="1:3" s="238" customFormat="1" ht="30.75" thickBot="1" x14ac:dyDescent="0.3">
      <c r="A46" s="237" t="s">
        <v>565</v>
      </c>
      <c r="B46" s="326"/>
    </row>
    <row r="47" spans="1:3" ht="16.5" thickBot="1" x14ac:dyDescent="0.3">
      <c r="A47" s="219" t="s">
        <v>393</v>
      </c>
      <c r="B47" s="239">
        <f>B46/$B$27</f>
        <v>0</v>
      </c>
    </row>
    <row r="48" spans="1:3" ht="16.5" thickBot="1" x14ac:dyDescent="0.3">
      <c r="A48" s="219" t="s">
        <v>566</v>
      </c>
      <c r="B48" s="325"/>
      <c r="C48" s="210">
        <v>1</v>
      </c>
    </row>
    <row r="49" spans="1:3" ht="16.5" thickBot="1" x14ac:dyDescent="0.3">
      <c r="A49" s="219" t="s">
        <v>567</v>
      </c>
      <c r="B49" s="325"/>
      <c r="C49" s="210">
        <v>2</v>
      </c>
    </row>
    <row r="50" spans="1:3" s="238" customFormat="1" ht="30.75" thickBot="1" x14ac:dyDescent="0.3">
      <c r="A50" s="237" t="s">
        <v>565</v>
      </c>
      <c r="B50" s="326"/>
    </row>
    <row r="51" spans="1:3" ht="16.5" thickBot="1" x14ac:dyDescent="0.3">
      <c r="A51" s="219" t="s">
        <v>393</v>
      </c>
      <c r="B51" s="239">
        <f>B50/$B$27</f>
        <v>0</v>
      </c>
    </row>
    <row r="52" spans="1:3" ht="16.5" thickBot="1" x14ac:dyDescent="0.3">
      <c r="A52" s="219" t="s">
        <v>566</v>
      </c>
      <c r="B52" s="325"/>
      <c r="C52" s="210">
        <v>1</v>
      </c>
    </row>
    <row r="53" spans="1:3" ht="16.5" thickBot="1" x14ac:dyDescent="0.3">
      <c r="A53" s="219" t="s">
        <v>567</v>
      </c>
      <c r="B53" s="325"/>
      <c r="C53" s="210">
        <v>2</v>
      </c>
    </row>
    <row r="54" spans="1:3" s="238" customFormat="1" ht="30.75" thickBot="1" x14ac:dyDescent="0.3">
      <c r="A54" s="237" t="s">
        <v>565</v>
      </c>
      <c r="B54" s="326"/>
    </row>
    <row r="55" spans="1:3" ht="16.5" thickBot="1" x14ac:dyDescent="0.3">
      <c r="A55" s="219" t="s">
        <v>393</v>
      </c>
      <c r="B55" s="239">
        <f>B54/$B$27</f>
        <v>0</v>
      </c>
    </row>
    <row r="56" spans="1:3" ht="16.5" thickBot="1" x14ac:dyDescent="0.3">
      <c r="A56" s="219" t="s">
        <v>566</v>
      </c>
      <c r="B56" s="325"/>
      <c r="C56" s="210">
        <v>1</v>
      </c>
    </row>
    <row r="57" spans="1:3" ht="16.5" thickBot="1" x14ac:dyDescent="0.3">
      <c r="A57" s="219" t="s">
        <v>567</v>
      </c>
      <c r="B57" s="325"/>
      <c r="C57" s="210">
        <v>2</v>
      </c>
    </row>
    <row r="58" spans="1:3" ht="29.25" thickBot="1" x14ac:dyDescent="0.3">
      <c r="A58" s="225" t="s">
        <v>395</v>
      </c>
      <c r="B58" s="325">
        <f>B59+B63+B67</f>
        <v>0.58399999999999996</v>
      </c>
    </row>
    <row r="59" spans="1:3" s="238" customFormat="1" ht="30.75" thickBot="1" x14ac:dyDescent="0.3">
      <c r="A59" s="351" t="s">
        <v>599</v>
      </c>
      <c r="B59" s="352">
        <v>0.58399999999999996</v>
      </c>
    </row>
    <row r="60" spans="1:3" ht="16.5" thickBot="1" x14ac:dyDescent="0.3">
      <c r="A60" s="219" t="s">
        <v>393</v>
      </c>
      <c r="B60" s="239">
        <f>B59/$B$27</f>
        <v>1.6743582090730295E-2</v>
      </c>
    </row>
    <row r="61" spans="1:3" ht="16.5" thickBot="1" x14ac:dyDescent="0.3">
      <c r="A61" s="219" t="s">
        <v>566</v>
      </c>
      <c r="B61" s="325">
        <v>0.58399999999999996</v>
      </c>
      <c r="C61" s="210">
        <v>1</v>
      </c>
    </row>
    <row r="62" spans="1:3" ht="16.5" thickBot="1" x14ac:dyDescent="0.3">
      <c r="A62" s="219" t="s">
        <v>567</v>
      </c>
      <c r="B62" s="325">
        <v>0.58399999999999996</v>
      </c>
      <c r="C62" s="210">
        <v>2</v>
      </c>
    </row>
    <row r="63" spans="1:3" s="238" customFormat="1" ht="30.75" thickBot="1" x14ac:dyDescent="0.3">
      <c r="A63" s="237" t="s">
        <v>565</v>
      </c>
      <c r="B63" s="326"/>
    </row>
    <row r="64" spans="1:3" ht="16.5" thickBot="1" x14ac:dyDescent="0.3">
      <c r="A64" s="219" t="s">
        <v>393</v>
      </c>
      <c r="B64" s="239">
        <f>B63/$B$27</f>
        <v>0</v>
      </c>
    </row>
    <row r="65" spans="1:3" ht="16.5" thickBot="1" x14ac:dyDescent="0.3">
      <c r="A65" s="219" t="s">
        <v>566</v>
      </c>
      <c r="B65" s="325"/>
      <c r="C65" s="210">
        <v>1</v>
      </c>
    </row>
    <row r="66" spans="1:3" ht="16.5" thickBot="1" x14ac:dyDescent="0.3">
      <c r="A66" s="219" t="s">
        <v>567</v>
      </c>
      <c r="B66" s="325"/>
      <c r="C66" s="210">
        <v>2</v>
      </c>
    </row>
    <row r="67" spans="1:3" s="238" customFormat="1" ht="30.75" thickBot="1" x14ac:dyDescent="0.3">
      <c r="A67" s="237" t="s">
        <v>565</v>
      </c>
      <c r="B67" s="326"/>
    </row>
    <row r="68" spans="1:3" ht="16.5" thickBot="1" x14ac:dyDescent="0.3">
      <c r="A68" s="219" t="s">
        <v>393</v>
      </c>
      <c r="B68" s="239">
        <f>B67/$B$27</f>
        <v>0</v>
      </c>
    </row>
    <row r="69" spans="1:3" ht="16.5" thickBot="1" x14ac:dyDescent="0.3">
      <c r="A69" s="219" t="s">
        <v>566</v>
      </c>
      <c r="B69" s="325"/>
      <c r="C69" s="210">
        <v>1</v>
      </c>
    </row>
    <row r="70" spans="1:3" ht="16.5" thickBot="1" x14ac:dyDescent="0.3">
      <c r="A70" s="219" t="s">
        <v>567</v>
      </c>
      <c r="B70" s="325"/>
      <c r="C70" s="210">
        <v>2</v>
      </c>
    </row>
    <row r="71" spans="1:3" ht="29.25" thickBot="1" x14ac:dyDescent="0.3">
      <c r="A71" s="218" t="s">
        <v>396</v>
      </c>
      <c r="B71" s="240">
        <f>B30/B27</f>
        <v>0.99286583548151597</v>
      </c>
    </row>
    <row r="72" spans="1:3" ht="16.5" thickBot="1" x14ac:dyDescent="0.3">
      <c r="A72" s="220" t="s">
        <v>391</v>
      </c>
      <c r="B72" s="240"/>
    </row>
    <row r="73" spans="1:3" ht="16.5" thickBot="1" x14ac:dyDescent="0.3">
      <c r="A73" s="220" t="s">
        <v>397</v>
      </c>
      <c r="B73" s="240">
        <f>B34-B74</f>
        <v>0.42213874412471741</v>
      </c>
    </row>
    <row r="74" spans="1:3" ht="16.5" thickBot="1" x14ac:dyDescent="0.3">
      <c r="A74" s="220" t="s">
        <v>398</v>
      </c>
      <c r="B74" s="240">
        <f>19.32241068/B27</f>
        <v>0.55398350926606821</v>
      </c>
    </row>
    <row r="75" spans="1:3" ht="16.5" thickBot="1" x14ac:dyDescent="0.3">
      <c r="A75" s="220" t="s">
        <v>399</v>
      </c>
      <c r="B75" s="240">
        <f>B59/B27</f>
        <v>1.6743582090730295E-2</v>
      </c>
    </row>
    <row r="76" spans="1:3" s="358" customFormat="1" ht="34.5" customHeight="1" thickBot="1" x14ac:dyDescent="0.3">
      <c r="A76" s="355" t="s">
        <v>608</v>
      </c>
      <c r="B76" s="356">
        <f xml:space="preserve"> SUMIF(C77:C80, 40,B77:B80)</f>
        <v>0.24883278</v>
      </c>
      <c r="C76" s="357"/>
    </row>
    <row r="77" spans="1:3" ht="30.75" thickBot="1" x14ac:dyDescent="0.3">
      <c r="A77" s="351" t="s">
        <v>609</v>
      </c>
      <c r="B77" s="359">
        <v>0.24883278</v>
      </c>
      <c r="C77" s="238">
        <v>40</v>
      </c>
    </row>
    <row r="78" spans="1:3" ht="16.5" thickBot="1" x14ac:dyDescent="0.3">
      <c r="A78" s="219" t="s">
        <v>393</v>
      </c>
      <c r="B78" s="239">
        <f t="shared" ref="B78" si="0">B77/$B$27</f>
        <v>7.134164518483959E-3</v>
      </c>
    </row>
    <row r="79" spans="1:3" ht="16.5" thickBot="1" x14ac:dyDescent="0.3">
      <c r="A79" s="219" t="s">
        <v>610</v>
      </c>
      <c r="B79" s="360">
        <v>0.24883278</v>
      </c>
      <c r="C79" s="210">
        <v>1</v>
      </c>
    </row>
    <row r="80" spans="1:3" ht="16.5" thickBot="1" x14ac:dyDescent="0.3">
      <c r="A80" s="219" t="s">
        <v>611</v>
      </c>
      <c r="B80" s="360">
        <v>0.24883278</v>
      </c>
      <c r="C80" s="210">
        <v>2</v>
      </c>
    </row>
    <row r="81" spans="1:2" ht="16.5" thickBot="1" x14ac:dyDescent="0.3">
      <c r="A81" s="215" t="s">
        <v>400</v>
      </c>
      <c r="B81" s="240">
        <f>B82/$B$27</f>
        <v>1</v>
      </c>
    </row>
    <row r="82" spans="1:2" ht="16.5" thickBot="1" x14ac:dyDescent="0.3">
      <c r="A82" s="215" t="s">
        <v>401</v>
      </c>
      <c r="B82" s="332">
        <f xml:space="preserve"> SUMIF(C33:C80, 1,B33:B80)</f>
        <v>34.879035850000001</v>
      </c>
    </row>
    <row r="83" spans="1:2" ht="16.5" thickBot="1" x14ac:dyDescent="0.3">
      <c r="A83" s="215" t="s">
        <v>402</v>
      </c>
      <c r="B83" s="240">
        <f>B84/$B$27</f>
        <v>1</v>
      </c>
    </row>
    <row r="84" spans="1:2" ht="16.5" thickBot="1" x14ac:dyDescent="0.3">
      <c r="A84" s="216" t="s">
        <v>403</v>
      </c>
      <c r="B84" s="332">
        <f xml:space="preserve"> SUMIF(C33:C80, 2,B30:B80)</f>
        <v>34.879035850000001</v>
      </c>
    </row>
    <row r="85" spans="1:2" ht="15.75" customHeight="1" x14ac:dyDescent="0.25">
      <c r="A85" s="218" t="s">
        <v>404</v>
      </c>
      <c r="B85" s="220" t="s">
        <v>405</v>
      </c>
    </row>
    <row r="86" spans="1:2" x14ac:dyDescent="0.25">
      <c r="A86" s="222" t="s">
        <v>406</v>
      </c>
      <c r="B86" s="222" t="s">
        <v>584</v>
      </c>
    </row>
    <row r="87" spans="1:2" ht="30" x14ac:dyDescent="0.25">
      <c r="A87" s="222" t="s">
        <v>407</v>
      </c>
      <c r="B87" s="222" t="s">
        <v>600</v>
      </c>
    </row>
    <row r="88" spans="1:2" x14ac:dyDescent="0.25">
      <c r="A88" s="222" t="s">
        <v>408</v>
      </c>
      <c r="B88" s="222"/>
    </row>
    <row r="89" spans="1:2" ht="30" x14ac:dyDescent="0.25">
      <c r="A89" s="222" t="s">
        <v>409</v>
      </c>
      <c r="B89" s="222" t="s">
        <v>604</v>
      </c>
    </row>
    <row r="90" spans="1:2" ht="16.5" thickBot="1" x14ac:dyDescent="0.3">
      <c r="A90" s="223" t="s">
        <v>410</v>
      </c>
      <c r="B90" s="223"/>
    </row>
    <row r="91" spans="1:2" ht="30.75" thickBot="1" x14ac:dyDescent="0.3">
      <c r="A91" s="220" t="s">
        <v>411</v>
      </c>
      <c r="B91" s="221" t="s">
        <v>547</v>
      </c>
    </row>
    <row r="92" spans="1:2" ht="29.25" thickBot="1" x14ac:dyDescent="0.3">
      <c r="A92" s="215" t="s">
        <v>412</v>
      </c>
      <c r="B92" s="221" t="s">
        <v>547</v>
      </c>
    </row>
    <row r="93" spans="1:2" ht="16.5" thickBot="1" x14ac:dyDescent="0.3">
      <c r="A93" s="220" t="s">
        <v>391</v>
      </c>
      <c r="B93" s="327"/>
    </row>
    <row r="94" spans="1:2" ht="16.5" thickBot="1" x14ac:dyDescent="0.3">
      <c r="A94" s="220" t="s">
        <v>413</v>
      </c>
      <c r="B94" s="221" t="s">
        <v>547</v>
      </c>
    </row>
    <row r="95" spans="1:2" ht="16.5" thickBot="1" x14ac:dyDescent="0.3">
      <c r="A95" s="220" t="s">
        <v>414</v>
      </c>
      <c r="B95" s="221" t="s">
        <v>547</v>
      </c>
    </row>
    <row r="96" spans="1:2" ht="16.5" thickBot="1" x14ac:dyDescent="0.3">
      <c r="A96" s="228" t="s">
        <v>415</v>
      </c>
      <c r="B96" s="221" t="s">
        <v>547</v>
      </c>
    </row>
    <row r="97" spans="1:2" ht="16.5" thickBot="1" x14ac:dyDescent="0.3">
      <c r="A97" s="215" t="s">
        <v>416</v>
      </c>
      <c r="B97" s="226"/>
    </row>
    <row r="98" spans="1:2" ht="16.5" thickBot="1" x14ac:dyDescent="0.3">
      <c r="A98" s="222" t="s">
        <v>417</v>
      </c>
      <c r="B98" s="328">
        <f>'6.1. Паспорт сетевой график'!H53</f>
        <v>44926</v>
      </c>
    </row>
    <row r="99" spans="1:2" ht="16.5" thickBot="1" x14ac:dyDescent="0.3">
      <c r="A99" s="222" t="s">
        <v>418</v>
      </c>
      <c r="B99" s="229" t="s">
        <v>555</v>
      </c>
    </row>
    <row r="100" spans="1:2" ht="16.5" thickBot="1" x14ac:dyDescent="0.3">
      <c r="A100" s="222" t="s">
        <v>419</v>
      </c>
      <c r="B100" s="229" t="s">
        <v>555</v>
      </c>
    </row>
    <row r="101" spans="1:2" ht="30.75" thickBot="1" x14ac:dyDescent="0.3">
      <c r="A101" s="228" t="s">
        <v>420</v>
      </c>
      <c r="B101" s="227" t="s">
        <v>607</v>
      </c>
    </row>
    <row r="102" spans="1:2" ht="28.5" customHeight="1" x14ac:dyDescent="0.25">
      <c r="A102" s="218" t="s">
        <v>421</v>
      </c>
      <c r="B102" s="489" t="s">
        <v>601</v>
      </c>
    </row>
    <row r="103" spans="1:2" x14ac:dyDescent="0.25">
      <c r="A103" s="222" t="s">
        <v>422</v>
      </c>
      <c r="B103" s="490"/>
    </row>
    <row r="104" spans="1:2" x14ac:dyDescent="0.25">
      <c r="A104" s="222" t="s">
        <v>423</v>
      </c>
      <c r="B104" s="490"/>
    </row>
    <row r="105" spans="1:2" x14ac:dyDescent="0.25">
      <c r="A105" s="222" t="s">
        <v>424</v>
      </c>
      <c r="B105" s="490"/>
    </row>
    <row r="106" spans="1:2" x14ac:dyDescent="0.25">
      <c r="A106" s="222" t="s">
        <v>425</v>
      </c>
      <c r="B106" s="490"/>
    </row>
    <row r="107" spans="1:2" ht="16.5" thickBot="1" x14ac:dyDescent="0.3">
      <c r="A107" s="230" t="s">
        <v>426</v>
      </c>
      <c r="B107" s="491"/>
    </row>
    <row r="110" spans="1:2" x14ac:dyDescent="0.25">
      <c r="A110" s="231"/>
      <c r="B110" s="232"/>
    </row>
    <row r="111" spans="1:2" x14ac:dyDescent="0.25">
      <c r="B111" s="233"/>
    </row>
    <row r="112" spans="1:2" x14ac:dyDescent="0.25">
      <c r="B112" s="234"/>
    </row>
  </sheetData>
  <mergeCells count="10">
    <mergeCell ref="A15:B15"/>
    <mergeCell ref="A16:B16"/>
    <mergeCell ref="A18:B18"/>
    <mergeCell ref="A13:B13"/>
    <mergeCell ref="B102:B10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SheetLayoutView="10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65" t="str">
        <f>'1. паспорт местоположение'!A5:C5</f>
        <v>Год раскрытия информации: 2023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77" t="s">
        <v>7</v>
      </c>
      <c r="B6" s="377"/>
      <c r="C6" s="377"/>
      <c r="D6" s="377"/>
      <c r="E6" s="377"/>
      <c r="F6" s="377"/>
      <c r="G6" s="377"/>
      <c r="H6" s="377"/>
      <c r="I6" s="377"/>
      <c r="J6" s="377"/>
      <c r="K6" s="377"/>
      <c r="L6" s="377"/>
      <c r="M6" s="377"/>
      <c r="N6" s="377"/>
      <c r="O6" s="377"/>
      <c r="P6" s="377"/>
      <c r="Q6" s="377"/>
      <c r="R6" s="377"/>
      <c r="S6" s="377"/>
      <c r="T6" s="13"/>
      <c r="U6" s="13"/>
      <c r="V6" s="13"/>
      <c r="W6" s="13"/>
      <c r="X6" s="13"/>
      <c r="Y6" s="13"/>
      <c r="Z6" s="13"/>
      <c r="AA6" s="13"/>
      <c r="AB6" s="13"/>
    </row>
    <row r="7" spans="1:28" s="12" customFormat="1" ht="18.75" x14ac:dyDescent="0.2">
      <c r="A7" s="377"/>
      <c r="B7" s="377"/>
      <c r="C7" s="377"/>
      <c r="D7" s="377"/>
      <c r="E7" s="377"/>
      <c r="F7" s="377"/>
      <c r="G7" s="377"/>
      <c r="H7" s="377"/>
      <c r="I7" s="377"/>
      <c r="J7" s="377"/>
      <c r="K7" s="377"/>
      <c r="L7" s="377"/>
      <c r="M7" s="377"/>
      <c r="N7" s="377"/>
      <c r="O7" s="377"/>
      <c r="P7" s="377"/>
      <c r="Q7" s="377"/>
      <c r="R7" s="377"/>
      <c r="S7" s="377"/>
      <c r="T7" s="13"/>
      <c r="U7" s="13"/>
      <c r="V7" s="13"/>
      <c r="W7" s="13"/>
      <c r="X7" s="13"/>
      <c r="Y7" s="13"/>
      <c r="Z7" s="13"/>
      <c r="AA7" s="13"/>
      <c r="AB7" s="13"/>
    </row>
    <row r="8" spans="1:28" s="12" customFormat="1" ht="18.75" x14ac:dyDescent="0.2">
      <c r="A8" s="372" t="str">
        <f>'1. паспорт местоположение'!A9:C9</f>
        <v>Акционерное общество "Россети Янтарь"</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73" t="s">
        <v>6</v>
      </c>
      <c r="B9" s="373"/>
      <c r="C9" s="373"/>
      <c r="D9" s="373"/>
      <c r="E9" s="373"/>
      <c r="F9" s="373"/>
      <c r="G9" s="373"/>
      <c r="H9" s="373"/>
      <c r="I9" s="373"/>
      <c r="J9" s="373"/>
      <c r="K9" s="373"/>
      <c r="L9" s="373"/>
      <c r="M9" s="373"/>
      <c r="N9" s="373"/>
      <c r="O9" s="373"/>
      <c r="P9" s="373"/>
      <c r="Q9" s="373"/>
      <c r="R9" s="373"/>
      <c r="S9" s="373"/>
      <c r="T9" s="13"/>
      <c r="U9" s="13"/>
      <c r="V9" s="13"/>
      <c r="W9" s="13"/>
      <c r="X9" s="13"/>
      <c r="Y9" s="13"/>
      <c r="Z9" s="13"/>
      <c r="AA9" s="13"/>
      <c r="AB9" s="13"/>
    </row>
    <row r="10" spans="1:28" s="12" customFormat="1" ht="18.75" x14ac:dyDescent="0.2">
      <c r="A10" s="377"/>
      <c r="B10" s="377"/>
      <c r="C10" s="377"/>
      <c r="D10" s="377"/>
      <c r="E10" s="377"/>
      <c r="F10" s="377"/>
      <c r="G10" s="377"/>
      <c r="H10" s="377"/>
      <c r="I10" s="377"/>
      <c r="J10" s="377"/>
      <c r="K10" s="377"/>
      <c r="L10" s="377"/>
      <c r="M10" s="377"/>
      <c r="N10" s="377"/>
      <c r="O10" s="377"/>
      <c r="P10" s="377"/>
      <c r="Q10" s="377"/>
      <c r="R10" s="377"/>
      <c r="S10" s="377"/>
      <c r="T10" s="13"/>
      <c r="U10" s="13"/>
      <c r="V10" s="13"/>
      <c r="W10" s="13"/>
      <c r="X10" s="13"/>
      <c r="Y10" s="13"/>
      <c r="Z10" s="13"/>
      <c r="AA10" s="13"/>
      <c r="AB10" s="13"/>
    </row>
    <row r="11" spans="1:28" s="12" customFormat="1" ht="18.75" x14ac:dyDescent="0.2">
      <c r="A11" s="372" t="str">
        <f>'1. паспорт местоположение'!A12:C12</f>
        <v>F_obj_111001_3099</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73" t="s">
        <v>5</v>
      </c>
      <c r="B12" s="373"/>
      <c r="C12" s="373"/>
      <c r="D12" s="373"/>
      <c r="E12" s="373"/>
      <c r="F12" s="373"/>
      <c r="G12" s="373"/>
      <c r="H12" s="373"/>
      <c r="I12" s="373"/>
      <c r="J12" s="373"/>
      <c r="K12" s="373"/>
      <c r="L12" s="373"/>
      <c r="M12" s="373"/>
      <c r="N12" s="373"/>
      <c r="O12" s="373"/>
      <c r="P12" s="373"/>
      <c r="Q12" s="373"/>
      <c r="R12" s="373"/>
      <c r="S12" s="373"/>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2" x14ac:dyDescent="0.2">
      <c r="A14" s="372" t="str">
        <f>'1. паспорт местоположение'!A15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73" t="s">
        <v>4</v>
      </c>
      <c r="B15" s="373"/>
      <c r="C15" s="373"/>
      <c r="D15" s="373"/>
      <c r="E15" s="373"/>
      <c r="F15" s="373"/>
      <c r="G15" s="373"/>
      <c r="H15" s="373"/>
      <c r="I15" s="373"/>
      <c r="J15" s="373"/>
      <c r="K15" s="373"/>
      <c r="L15" s="373"/>
      <c r="M15" s="373"/>
      <c r="N15" s="373"/>
      <c r="O15" s="373"/>
      <c r="P15" s="373"/>
      <c r="Q15" s="373"/>
      <c r="R15" s="373"/>
      <c r="S15" s="373"/>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75" t="s">
        <v>487</v>
      </c>
      <c r="B17" s="375"/>
      <c r="C17" s="375"/>
      <c r="D17" s="375"/>
      <c r="E17" s="375"/>
      <c r="F17" s="375"/>
      <c r="G17" s="375"/>
      <c r="H17" s="375"/>
      <c r="I17" s="375"/>
      <c r="J17" s="375"/>
      <c r="K17" s="375"/>
      <c r="L17" s="375"/>
      <c r="M17" s="375"/>
      <c r="N17" s="375"/>
      <c r="O17" s="375"/>
      <c r="P17" s="375"/>
      <c r="Q17" s="375"/>
      <c r="R17" s="375"/>
      <c r="S17" s="375"/>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79" t="s">
        <v>3</v>
      </c>
      <c r="B19" s="379" t="s">
        <v>102</v>
      </c>
      <c r="C19" s="380" t="s">
        <v>384</v>
      </c>
      <c r="D19" s="379" t="s">
        <v>383</v>
      </c>
      <c r="E19" s="379" t="s">
        <v>101</v>
      </c>
      <c r="F19" s="379" t="s">
        <v>100</v>
      </c>
      <c r="G19" s="379" t="s">
        <v>379</v>
      </c>
      <c r="H19" s="379" t="s">
        <v>99</v>
      </c>
      <c r="I19" s="379" t="s">
        <v>98</v>
      </c>
      <c r="J19" s="379" t="s">
        <v>97</v>
      </c>
      <c r="K19" s="379" t="s">
        <v>96</v>
      </c>
      <c r="L19" s="379" t="s">
        <v>95</v>
      </c>
      <c r="M19" s="379" t="s">
        <v>94</v>
      </c>
      <c r="N19" s="379" t="s">
        <v>93</v>
      </c>
      <c r="O19" s="379" t="s">
        <v>92</v>
      </c>
      <c r="P19" s="379" t="s">
        <v>91</v>
      </c>
      <c r="Q19" s="379" t="s">
        <v>382</v>
      </c>
      <c r="R19" s="379"/>
      <c r="S19" s="382" t="s">
        <v>479</v>
      </c>
      <c r="T19" s="4"/>
      <c r="U19" s="4"/>
      <c r="V19" s="4"/>
      <c r="W19" s="4"/>
      <c r="X19" s="4"/>
      <c r="Y19" s="4"/>
    </row>
    <row r="20" spans="1:28" s="3" customFormat="1" ht="180.75" customHeight="1" x14ac:dyDescent="0.2">
      <c r="A20" s="379"/>
      <c r="B20" s="379"/>
      <c r="C20" s="381"/>
      <c r="D20" s="379"/>
      <c r="E20" s="379"/>
      <c r="F20" s="379"/>
      <c r="G20" s="379"/>
      <c r="H20" s="379"/>
      <c r="I20" s="379"/>
      <c r="J20" s="379"/>
      <c r="K20" s="379"/>
      <c r="L20" s="379"/>
      <c r="M20" s="379"/>
      <c r="N20" s="379"/>
      <c r="O20" s="379"/>
      <c r="P20" s="379"/>
      <c r="Q20" s="36" t="s">
        <v>380</v>
      </c>
      <c r="R20" s="37" t="s">
        <v>381</v>
      </c>
      <c r="S20" s="382"/>
      <c r="T20" s="28"/>
      <c r="U20" s="28"/>
      <c r="V20" s="28"/>
      <c r="W20" s="28"/>
      <c r="X20" s="28"/>
      <c r="Y20" s="28"/>
      <c r="Z20" s="27"/>
      <c r="AA20" s="27"/>
      <c r="AB20" s="27"/>
    </row>
    <row r="21" spans="1:28" s="3" customFormat="1" ht="18.75" x14ac:dyDescent="0.2">
      <c r="A21" s="36">
        <v>1</v>
      </c>
      <c r="B21" s="39">
        <v>2</v>
      </c>
      <c r="C21" s="36">
        <v>3</v>
      </c>
      <c r="D21" s="39">
        <v>4</v>
      </c>
      <c r="E21" s="36">
        <v>5</v>
      </c>
      <c r="F21" s="39">
        <v>6</v>
      </c>
      <c r="G21" s="115">
        <v>7</v>
      </c>
      <c r="H21" s="116">
        <v>8</v>
      </c>
      <c r="I21" s="115">
        <v>9</v>
      </c>
      <c r="J21" s="116">
        <v>10</v>
      </c>
      <c r="K21" s="115">
        <v>11</v>
      </c>
      <c r="L21" s="116">
        <v>12</v>
      </c>
      <c r="M21" s="115">
        <v>13</v>
      </c>
      <c r="N21" s="116">
        <v>14</v>
      </c>
      <c r="O21" s="115">
        <v>15</v>
      </c>
      <c r="P21" s="116">
        <v>16</v>
      </c>
      <c r="Q21" s="115">
        <v>17</v>
      </c>
      <c r="R21" s="116">
        <v>18</v>
      </c>
      <c r="S21" s="115">
        <v>19</v>
      </c>
      <c r="T21" s="28"/>
      <c r="U21" s="28"/>
      <c r="V21" s="28"/>
      <c r="W21" s="28"/>
      <c r="X21" s="28"/>
      <c r="Y21" s="28"/>
      <c r="Z21" s="27"/>
      <c r="AA21" s="27"/>
      <c r="AB21" s="27"/>
    </row>
    <row r="22" spans="1:28" s="3" customFormat="1" ht="32.25" customHeight="1" x14ac:dyDescent="0.2">
      <c r="A22" s="36"/>
      <c r="B22" s="39" t="s">
        <v>90</v>
      </c>
      <c r="C22" s="39"/>
      <c r="D22" s="39"/>
      <c r="E22" s="39" t="s">
        <v>89</v>
      </c>
      <c r="F22" s="39" t="s">
        <v>88</v>
      </c>
      <c r="G22" s="39" t="s">
        <v>480</v>
      </c>
      <c r="H22" s="39"/>
      <c r="I22" s="39"/>
      <c r="J22" s="39"/>
      <c r="K22" s="39"/>
      <c r="L22" s="39"/>
      <c r="M22" s="39"/>
      <c r="N22" s="39"/>
      <c r="O22" s="39"/>
      <c r="P22" s="39"/>
      <c r="Q22" s="34"/>
      <c r="R22" s="5"/>
      <c r="S22" s="114"/>
      <c r="T22" s="28"/>
      <c r="U22" s="28"/>
      <c r="V22" s="28"/>
      <c r="W22" s="28"/>
      <c r="X22" s="28"/>
      <c r="Y22" s="28"/>
      <c r="Z22" s="27"/>
      <c r="AA22" s="27"/>
      <c r="AB22" s="27"/>
    </row>
    <row r="23" spans="1:28" s="3" customFormat="1" ht="18.75" x14ac:dyDescent="0.2">
      <c r="A23" s="36"/>
      <c r="B23" s="39" t="s">
        <v>90</v>
      </c>
      <c r="C23" s="39"/>
      <c r="D23" s="39"/>
      <c r="E23" s="39" t="s">
        <v>89</v>
      </c>
      <c r="F23" s="39" t="s">
        <v>88</v>
      </c>
      <c r="G23" s="39" t="s">
        <v>87</v>
      </c>
      <c r="H23" s="30"/>
      <c r="I23" s="30"/>
      <c r="J23" s="30"/>
      <c r="K23" s="30"/>
      <c r="L23" s="30"/>
      <c r="M23" s="30"/>
      <c r="N23" s="30"/>
      <c r="O23" s="30"/>
      <c r="P23" s="30"/>
      <c r="Q23" s="30"/>
      <c r="R23" s="5"/>
      <c r="S23" s="114"/>
      <c r="T23" s="28"/>
      <c r="U23" s="28"/>
      <c r="V23" s="28"/>
      <c r="W23" s="28"/>
      <c r="X23" s="27"/>
      <c r="Y23" s="27"/>
      <c r="Z23" s="27"/>
      <c r="AA23" s="27"/>
      <c r="AB23" s="27"/>
    </row>
    <row r="24" spans="1:28" s="3" customFormat="1" ht="18.75" x14ac:dyDescent="0.2">
      <c r="A24" s="36"/>
      <c r="B24" s="39" t="s">
        <v>90</v>
      </c>
      <c r="C24" s="39"/>
      <c r="D24" s="39"/>
      <c r="E24" s="39" t="s">
        <v>89</v>
      </c>
      <c r="F24" s="39" t="s">
        <v>88</v>
      </c>
      <c r="G24" s="39" t="s">
        <v>83</v>
      </c>
      <c r="H24" s="30"/>
      <c r="I24" s="30"/>
      <c r="J24" s="30"/>
      <c r="K24" s="30"/>
      <c r="L24" s="30"/>
      <c r="M24" s="30"/>
      <c r="N24" s="30"/>
      <c r="O24" s="30"/>
      <c r="P24" s="30"/>
      <c r="Q24" s="30"/>
      <c r="R24" s="5"/>
      <c r="S24" s="114"/>
      <c r="T24" s="28"/>
      <c r="U24" s="28"/>
      <c r="V24" s="28"/>
      <c r="W24" s="28"/>
      <c r="X24" s="27"/>
      <c r="Y24" s="27"/>
      <c r="Z24" s="27"/>
      <c r="AA24" s="27"/>
      <c r="AB24" s="27"/>
    </row>
    <row r="25" spans="1:28" s="3" customFormat="1" ht="31.5" x14ac:dyDescent="0.2">
      <c r="A25" s="38"/>
      <c r="B25" s="39" t="s">
        <v>86</v>
      </c>
      <c r="C25" s="39"/>
      <c r="D25" s="39"/>
      <c r="E25" s="39" t="s">
        <v>85</v>
      </c>
      <c r="F25" s="39" t="s">
        <v>84</v>
      </c>
      <c r="G25" s="39" t="s">
        <v>481</v>
      </c>
      <c r="H25" s="30"/>
      <c r="I25" s="30"/>
      <c r="J25" s="30"/>
      <c r="K25" s="30"/>
      <c r="L25" s="30"/>
      <c r="M25" s="30"/>
      <c r="N25" s="30"/>
      <c r="O25" s="30"/>
      <c r="P25" s="30"/>
      <c r="Q25" s="30"/>
      <c r="R25" s="5"/>
      <c r="S25" s="114"/>
      <c r="T25" s="28"/>
      <c r="U25" s="28"/>
      <c r="V25" s="28"/>
      <c r="W25" s="28"/>
      <c r="X25" s="27"/>
      <c r="Y25" s="27"/>
      <c r="Z25" s="27"/>
      <c r="AA25" s="27"/>
      <c r="AB25" s="27"/>
    </row>
    <row r="26" spans="1:28" s="3" customFormat="1" ht="18.75" x14ac:dyDescent="0.2">
      <c r="A26" s="38"/>
      <c r="B26" s="39" t="s">
        <v>86</v>
      </c>
      <c r="C26" s="39"/>
      <c r="D26" s="39"/>
      <c r="E26" s="39" t="s">
        <v>85</v>
      </c>
      <c r="F26" s="39" t="s">
        <v>84</v>
      </c>
      <c r="G26" s="39" t="s">
        <v>87</v>
      </c>
      <c r="H26" s="30"/>
      <c r="I26" s="30"/>
      <c r="J26" s="30"/>
      <c r="K26" s="30"/>
      <c r="L26" s="30"/>
      <c r="M26" s="30"/>
      <c r="N26" s="30"/>
      <c r="O26" s="30"/>
      <c r="P26" s="30"/>
      <c r="Q26" s="30"/>
      <c r="R26" s="5"/>
      <c r="S26" s="114"/>
      <c r="T26" s="28"/>
      <c r="U26" s="28"/>
      <c r="V26" s="28"/>
      <c r="W26" s="28"/>
      <c r="X26" s="27"/>
      <c r="Y26" s="27"/>
      <c r="Z26" s="27"/>
      <c r="AA26" s="27"/>
      <c r="AB26" s="27"/>
    </row>
    <row r="27" spans="1:28" s="3" customFormat="1" ht="18.75" x14ac:dyDescent="0.2">
      <c r="A27" s="38"/>
      <c r="B27" s="39" t="s">
        <v>86</v>
      </c>
      <c r="C27" s="39"/>
      <c r="D27" s="39"/>
      <c r="E27" s="39" t="s">
        <v>85</v>
      </c>
      <c r="F27" s="39" t="s">
        <v>84</v>
      </c>
      <c r="G27" s="39" t="s">
        <v>83</v>
      </c>
      <c r="H27" s="30"/>
      <c r="I27" s="30"/>
      <c r="J27" s="30"/>
      <c r="K27" s="30"/>
      <c r="L27" s="30"/>
      <c r="M27" s="30"/>
      <c r="N27" s="30"/>
      <c r="O27" s="30"/>
      <c r="P27" s="30"/>
      <c r="Q27" s="30"/>
      <c r="R27" s="5"/>
      <c r="S27" s="114"/>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14"/>
      <c r="T28" s="28"/>
      <c r="U28" s="28"/>
      <c r="V28" s="28"/>
      <c r="W28" s="28"/>
      <c r="X28" s="27"/>
      <c r="Y28" s="27"/>
      <c r="Z28" s="27"/>
      <c r="AA28" s="27"/>
      <c r="AB28" s="27"/>
    </row>
    <row r="29" spans="1:28" ht="20.25" customHeight="1" x14ac:dyDescent="0.25">
      <c r="A29" s="109"/>
      <c r="B29" s="39" t="s">
        <v>377</v>
      </c>
      <c r="C29" s="39"/>
      <c r="D29" s="39"/>
      <c r="E29" s="109" t="s">
        <v>378</v>
      </c>
      <c r="F29" s="109" t="s">
        <v>378</v>
      </c>
      <c r="G29" s="109" t="s">
        <v>378</v>
      </c>
      <c r="H29" s="109"/>
      <c r="I29" s="109"/>
      <c r="J29" s="109"/>
      <c r="K29" s="109"/>
      <c r="L29" s="109"/>
      <c r="M29" s="109"/>
      <c r="N29" s="109"/>
      <c r="O29" s="109"/>
      <c r="P29" s="109"/>
      <c r="Q29" s="110"/>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2023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77" t="s">
        <v>7</v>
      </c>
      <c r="B8" s="377"/>
      <c r="C8" s="377"/>
      <c r="D8" s="377"/>
      <c r="E8" s="377"/>
      <c r="F8" s="377"/>
      <c r="G8" s="377"/>
      <c r="H8" s="377"/>
      <c r="I8" s="377"/>
      <c r="J8" s="377"/>
      <c r="K8" s="377"/>
      <c r="L8" s="377"/>
      <c r="M8" s="377"/>
      <c r="N8" s="377"/>
      <c r="O8" s="377"/>
      <c r="P8" s="377"/>
      <c r="Q8" s="377"/>
      <c r="R8" s="377"/>
      <c r="S8" s="377"/>
      <c r="T8" s="377"/>
    </row>
    <row r="9" spans="1:20" s="12"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2" customFormat="1" ht="18.75" customHeight="1" x14ac:dyDescent="0.2">
      <c r="A10" s="372" t="str">
        <f>'1. паспорт местоположение'!A9:C9</f>
        <v>Акционерное общество "Россети Янтарь"</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73" t="s">
        <v>6</v>
      </c>
      <c r="B11" s="373"/>
      <c r="C11" s="373"/>
      <c r="D11" s="373"/>
      <c r="E11" s="373"/>
      <c r="F11" s="373"/>
      <c r="G11" s="373"/>
      <c r="H11" s="373"/>
      <c r="I11" s="373"/>
      <c r="J11" s="373"/>
      <c r="K11" s="373"/>
      <c r="L11" s="373"/>
      <c r="M11" s="373"/>
      <c r="N11" s="373"/>
      <c r="O11" s="373"/>
      <c r="P11" s="373"/>
      <c r="Q11" s="373"/>
      <c r="R11" s="373"/>
      <c r="S11" s="373"/>
      <c r="T11" s="373"/>
    </row>
    <row r="12" spans="1:20" s="12"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2" customFormat="1" ht="18.75" customHeight="1" x14ac:dyDescent="0.2">
      <c r="A13" s="372" t="str">
        <f>'1. паспорт местоположение'!A12:C12</f>
        <v>F_obj_111001_3099</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73" t="s">
        <v>5</v>
      </c>
      <c r="B14" s="373"/>
      <c r="C14" s="373"/>
      <c r="D14" s="373"/>
      <c r="E14" s="373"/>
      <c r="F14" s="373"/>
      <c r="G14" s="373"/>
      <c r="H14" s="373"/>
      <c r="I14" s="373"/>
      <c r="J14" s="373"/>
      <c r="K14" s="373"/>
      <c r="L14" s="373"/>
      <c r="M14" s="373"/>
      <c r="N14" s="373"/>
      <c r="O14" s="373"/>
      <c r="P14" s="373"/>
      <c r="Q14" s="373"/>
      <c r="R14" s="373"/>
      <c r="S14" s="373"/>
      <c r="T14" s="373"/>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2" x14ac:dyDescent="0.2">
      <c r="A16" s="372" t="str">
        <f>'1. паспорт местоположение'!A15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73" t="s">
        <v>4</v>
      </c>
      <c r="B17" s="373"/>
      <c r="C17" s="373"/>
      <c r="D17" s="373"/>
      <c r="E17" s="373"/>
      <c r="F17" s="373"/>
      <c r="G17" s="373"/>
      <c r="H17" s="373"/>
      <c r="I17" s="373"/>
      <c r="J17" s="373"/>
      <c r="K17" s="373"/>
      <c r="L17" s="373"/>
      <c r="M17" s="373"/>
      <c r="N17" s="373"/>
      <c r="O17" s="373"/>
      <c r="P17" s="373"/>
      <c r="Q17" s="373"/>
      <c r="R17" s="373"/>
      <c r="S17" s="373"/>
      <c r="T17" s="373"/>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86" t="s">
        <v>492</v>
      </c>
      <c r="B19" s="386"/>
      <c r="C19" s="386"/>
      <c r="D19" s="386"/>
      <c r="E19" s="386"/>
      <c r="F19" s="386"/>
      <c r="G19" s="386"/>
      <c r="H19" s="386"/>
      <c r="I19" s="386"/>
      <c r="J19" s="386"/>
      <c r="K19" s="386"/>
      <c r="L19" s="386"/>
      <c r="M19" s="386"/>
      <c r="N19" s="386"/>
      <c r="O19" s="386"/>
      <c r="P19" s="386"/>
      <c r="Q19" s="386"/>
      <c r="R19" s="386"/>
      <c r="S19" s="386"/>
      <c r="T19" s="386"/>
    </row>
    <row r="20" spans="1:113" s="50"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8" t="s">
        <v>3</v>
      </c>
      <c r="B21" s="391" t="s">
        <v>224</v>
      </c>
      <c r="C21" s="392"/>
      <c r="D21" s="395" t="s">
        <v>124</v>
      </c>
      <c r="E21" s="391" t="s">
        <v>521</v>
      </c>
      <c r="F21" s="392"/>
      <c r="G21" s="391" t="s">
        <v>274</v>
      </c>
      <c r="H21" s="392"/>
      <c r="I21" s="391" t="s">
        <v>123</v>
      </c>
      <c r="J21" s="392"/>
      <c r="K21" s="395" t="s">
        <v>122</v>
      </c>
      <c r="L21" s="391" t="s">
        <v>121</v>
      </c>
      <c r="M21" s="392"/>
      <c r="N21" s="391" t="s">
        <v>517</v>
      </c>
      <c r="O21" s="392"/>
      <c r="P21" s="395" t="s">
        <v>120</v>
      </c>
      <c r="Q21" s="383" t="s">
        <v>119</v>
      </c>
      <c r="R21" s="384"/>
      <c r="S21" s="383" t="s">
        <v>118</v>
      </c>
      <c r="T21" s="385"/>
    </row>
    <row r="22" spans="1:113" ht="204.75" customHeight="1" x14ac:dyDescent="0.25">
      <c r="A22" s="389"/>
      <c r="B22" s="393"/>
      <c r="C22" s="394"/>
      <c r="D22" s="398"/>
      <c r="E22" s="393"/>
      <c r="F22" s="394"/>
      <c r="G22" s="393"/>
      <c r="H22" s="394"/>
      <c r="I22" s="393"/>
      <c r="J22" s="394"/>
      <c r="K22" s="396"/>
      <c r="L22" s="393"/>
      <c r="M22" s="394"/>
      <c r="N22" s="393"/>
      <c r="O22" s="394"/>
      <c r="P22" s="396"/>
      <c r="Q22" s="94" t="s">
        <v>117</v>
      </c>
      <c r="R22" s="94" t="s">
        <v>491</v>
      </c>
      <c r="S22" s="94" t="s">
        <v>116</v>
      </c>
      <c r="T22" s="94" t="s">
        <v>115</v>
      </c>
    </row>
    <row r="23" spans="1:113" ht="51.75" customHeight="1" x14ac:dyDescent="0.25">
      <c r="A23" s="390"/>
      <c r="B23" s="122" t="s">
        <v>113</v>
      </c>
      <c r="C23" s="122" t="s">
        <v>114</v>
      </c>
      <c r="D23" s="396"/>
      <c r="E23" s="122" t="s">
        <v>113</v>
      </c>
      <c r="F23" s="122" t="s">
        <v>114</v>
      </c>
      <c r="G23" s="122" t="s">
        <v>113</v>
      </c>
      <c r="H23" s="122" t="s">
        <v>114</v>
      </c>
      <c r="I23" s="122" t="s">
        <v>113</v>
      </c>
      <c r="J23" s="122" t="s">
        <v>114</v>
      </c>
      <c r="K23" s="122" t="s">
        <v>113</v>
      </c>
      <c r="L23" s="122" t="s">
        <v>113</v>
      </c>
      <c r="M23" s="122" t="s">
        <v>114</v>
      </c>
      <c r="N23" s="122" t="s">
        <v>113</v>
      </c>
      <c r="O23" s="122" t="s">
        <v>114</v>
      </c>
      <c r="P23" s="123" t="s">
        <v>113</v>
      </c>
      <c r="Q23" s="94" t="s">
        <v>113</v>
      </c>
      <c r="R23" s="94" t="s">
        <v>113</v>
      </c>
      <c r="S23" s="94" t="s">
        <v>113</v>
      </c>
      <c r="T23" s="94" t="s">
        <v>113</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0" customFormat="1" ht="24" customHeight="1" x14ac:dyDescent="0.25">
      <c r="A25" s="54"/>
      <c r="B25" s="52"/>
      <c r="C25" s="52"/>
      <c r="D25" s="52"/>
      <c r="E25" s="52"/>
      <c r="F25" s="52"/>
      <c r="G25" s="52"/>
      <c r="H25" s="52"/>
      <c r="I25" s="52"/>
      <c r="J25" s="51"/>
      <c r="K25" s="51"/>
      <c r="L25" s="51"/>
      <c r="M25" s="53"/>
      <c r="N25" s="53"/>
      <c r="O25" s="53"/>
      <c r="P25" s="51"/>
      <c r="Q25" s="125"/>
      <c r="R25" s="52"/>
      <c r="S25" s="125"/>
      <c r="T25" s="52"/>
    </row>
    <row r="26" spans="1:113" ht="3" customHeight="1" x14ac:dyDescent="0.25"/>
    <row r="27" spans="1:113" s="48" customFormat="1" ht="12.75" x14ac:dyDescent="0.2">
      <c r="B27" s="49"/>
      <c r="C27" s="49"/>
      <c r="K27" s="49"/>
    </row>
    <row r="28" spans="1:113" s="48" customFormat="1" x14ac:dyDescent="0.25">
      <c r="B28" s="46" t="s">
        <v>112</v>
      </c>
      <c r="C28" s="46"/>
      <c r="D28" s="46"/>
      <c r="E28" s="46"/>
      <c r="F28" s="46"/>
      <c r="G28" s="46"/>
      <c r="H28" s="46"/>
      <c r="I28" s="46"/>
      <c r="J28" s="46"/>
      <c r="K28" s="46"/>
      <c r="L28" s="46"/>
      <c r="M28" s="46"/>
      <c r="N28" s="46"/>
      <c r="O28" s="46"/>
      <c r="P28" s="46"/>
      <c r="Q28" s="46"/>
      <c r="R28" s="46"/>
    </row>
    <row r="29" spans="1:113" x14ac:dyDescent="0.25">
      <c r="B29" s="397" t="s">
        <v>527</v>
      </c>
      <c r="C29" s="397"/>
      <c r="D29" s="397"/>
      <c r="E29" s="397"/>
      <c r="F29" s="397"/>
      <c r="G29" s="397"/>
      <c r="H29" s="397"/>
      <c r="I29" s="397"/>
      <c r="J29" s="397"/>
      <c r="K29" s="397"/>
      <c r="L29" s="397"/>
      <c r="M29" s="397"/>
      <c r="N29" s="397"/>
      <c r="O29" s="397"/>
      <c r="P29" s="397"/>
      <c r="Q29" s="397"/>
      <c r="R29" s="397"/>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490</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111</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110</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109</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108</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107</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106</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105</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104</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103</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heetViews>
  <sheetFormatPr defaultColWidth="10.7109375" defaultRowHeight="15.75" x14ac:dyDescent="0.2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5"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65" t="str">
        <f>'1. паспорт местоположение'!A5:C5</f>
        <v>Год раскрытия информации: 2023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26"/>
      <c r="B6" s="126"/>
      <c r="C6" s="126"/>
      <c r="D6" s="126"/>
      <c r="E6" s="126"/>
      <c r="F6" s="126"/>
      <c r="G6" s="126"/>
      <c r="H6" s="126"/>
      <c r="I6" s="126"/>
      <c r="J6" s="126"/>
      <c r="K6" s="126"/>
      <c r="L6" s="126"/>
      <c r="M6" s="126"/>
      <c r="N6" s="126"/>
      <c r="O6" s="126"/>
      <c r="P6" s="126"/>
      <c r="Q6" s="126"/>
      <c r="R6" s="126"/>
      <c r="S6" s="126"/>
      <c r="T6" s="126"/>
    </row>
    <row r="7" spans="1:27" s="12" customFormat="1" ht="18.75" x14ac:dyDescent="0.2">
      <c r="E7" s="377" t="s">
        <v>7</v>
      </c>
      <c r="F7" s="377"/>
      <c r="G7" s="377"/>
      <c r="H7" s="377"/>
      <c r="I7" s="377"/>
      <c r="J7" s="377"/>
      <c r="K7" s="377"/>
      <c r="L7" s="377"/>
      <c r="M7" s="377"/>
      <c r="N7" s="377"/>
      <c r="O7" s="377"/>
      <c r="P7" s="377"/>
      <c r="Q7" s="377"/>
      <c r="R7" s="377"/>
      <c r="S7" s="377"/>
      <c r="T7" s="377"/>
      <c r="U7" s="377"/>
      <c r="V7" s="377"/>
      <c r="W7" s="377"/>
      <c r="X7" s="377"/>
      <c r="Y7" s="3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"Россети Янтарь"</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73" t="s">
        <v>6</v>
      </c>
      <c r="F10" s="373"/>
      <c r="G10" s="373"/>
      <c r="H10" s="373"/>
      <c r="I10" s="373"/>
      <c r="J10" s="373"/>
      <c r="K10" s="373"/>
      <c r="L10" s="373"/>
      <c r="M10" s="373"/>
      <c r="N10" s="373"/>
      <c r="O10" s="373"/>
      <c r="P10" s="373"/>
      <c r="Q10" s="373"/>
      <c r="R10" s="373"/>
      <c r="S10" s="373"/>
      <c r="T10" s="373"/>
      <c r="U10" s="373"/>
      <c r="V10" s="373"/>
      <c r="W10" s="373"/>
      <c r="X10" s="373"/>
      <c r="Y10" s="37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F_obj_111001_3099</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73" t="s">
        <v>5</v>
      </c>
      <c r="F13" s="373"/>
      <c r="G13" s="373"/>
      <c r="H13" s="373"/>
      <c r="I13" s="373"/>
      <c r="J13" s="373"/>
      <c r="K13" s="373"/>
      <c r="L13" s="373"/>
      <c r="M13" s="373"/>
      <c r="N13" s="373"/>
      <c r="O13" s="373"/>
      <c r="P13" s="373"/>
      <c r="Q13" s="373"/>
      <c r="R13" s="373"/>
      <c r="S13" s="373"/>
      <c r="T13" s="373"/>
      <c r="U13" s="373"/>
      <c r="V13" s="373"/>
      <c r="W13" s="373"/>
      <c r="X13" s="373"/>
      <c r="Y13" s="3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73" t="s">
        <v>4</v>
      </c>
      <c r="F16" s="373"/>
      <c r="G16" s="373"/>
      <c r="H16" s="373"/>
      <c r="I16" s="373"/>
      <c r="J16" s="373"/>
      <c r="K16" s="373"/>
      <c r="L16" s="373"/>
      <c r="M16" s="373"/>
      <c r="N16" s="373"/>
      <c r="O16" s="373"/>
      <c r="P16" s="373"/>
      <c r="Q16" s="373"/>
      <c r="R16" s="373"/>
      <c r="S16" s="373"/>
      <c r="T16" s="373"/>
      <c r="U16" s="373"/>
      <c r="V16" s="373"/>
      <c r="W16" s="373"/>
      <c r="X16" s="373"/>
      <c r="Y16" s="3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494</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50" customFormat="1" ht="21" customHeight="1" x14ac:dyDescent="0.25"/>
    <row r="21" spans="1:27" ht="15.75" customHeight="1" x14ac:dyDescent="0.25">
      <c r="A21" s="399" t="s">
        <v>3</v>
      </c>
      <c r="B21" s="401" t="s">
        <v>501</v>
      </c>
      <c r="C21" s="402"/>
      <c r="D21" s="401" t="s">
        <v>503</v>
      </c>
      <c r="E21" s="402"/>
      <c r="F21" s="383" t="s">
        <v>96</v>
      </c>
      <c r="G21" s="385"/>
      <c r="H21" s="385"/>
      <c r="I21" s="384"/>
      <c r="J21" s="399" t="s">
        <v>504</v>
      </c>
      <c r="K21" s="401" t="s">
        <v>505</v>
      </c>
      <c r="L21" s="402"/>
      <c r="M21" s="401" t="s">
        <v>506</v>
      </c>
      <c r="N21" s="402"/>
      <c r="O21" s="401" t="s">
        <v>493</v>
      </c>
      <c r="P21" s="402"/>
      <c r="Q21" s="401" t="s">
        <v>129</v>
      </c>
      <c r="R21" s="402"/>
      <c r="S21" s="399" t="s">
        <v>128</v>
      </c>
      <c r="T21" s="399" t="s">
        <v>507</v>
      </c>
      <c r="U21" s="399" t="s">
        <v>502</v>
      </c>
      <c r="V21" s="401" t="s">
        <v>127</v>
      </c>
      <c r="W21" s="402"/>
      <c r="X21" s="383" t="s">
        <v>119</v>
      </c>
      <c r="Y21" s="385"/>
      <c r="Z21" s="383" t="s">
        <v>118</v>
      </c>
      <c r="AA21" s="385"/>
    </row>
    <row r="22" spans="1:27" ht="216" customHeight="1" x14ac:dyDescent="0.25">
      <c r="A22" s="405"/>
      <c r="B22" s="403"/>
      <c r="C22" s="404"/>
      <c r="D22" s="403"/>
      <c r="E22" s="404"/>
      <c r="F22" s="383" t="s">
        <v>126</v>
      </c>
      <c r="G22" s="384"/>
      <c r="H22" s="383" t="s">
        <v>125</v>
      </c>
      <c r="I22" s="384"/>
      <c r="J22" s="400"/>
      <c r="K22" s="403"/>
      <c r="L22" s="404"/>
      <c r="M22" s="403"/>
      <c r="N22" s="404"/>
      <c r="O22" s="403"/>
      <c r="P22" s="404"/>
      <c r="Q22" s="403"/>
      <c r="R22" s="404"/>
      <c r="S22" s="400"/>
      <c r="T22" s="400"/>
      <c r="U22" s="400"/>
      <c r="V22" s="403"/>
      <c r="W22" s="404"/>
      <c r="X22" s="94" t="s">
        <v>117</v>
      </c>
      <c r="Y22" s="94" t="s">
        <v>491</v>
      </c>
      <c r="Z22" s="94" t="s">
        <v>116</v>
      </c>
      <c r="AA22" s="94" t="s">
        <v>115</v>
      </c>
    </row>
    <row r="23" spans="1:27" ht="60" customHeight="1" x14ac:dyDescent="0.25">
      <c r="A23" s="400"/>
      <c r="B23" s="120" t="s">
        <v>113</v>
      </c>
      <c r="C23" s="120" t="s">
        <v>114</v>
      </c>
      <c r="D23" s="95" t="s">
        <v>113</v>
      </c>
      <c r="E23" s="95" t="s">
        <v>114</v>
      </c>
      <c r="F23" s="95" t="s">
        <v>113</v>
      </c>
      <c r="G23" s="95" t="s">
        <v>114</v>
      </c>
      <c r="H23" s="95" t="s">
        <v>113</v>
      </c>
      <c r="I23" s="95" t="s">
        <v>114</v>
      </c>
      <c r="J23" s="95" t="s">
        <v>113</v>
      </c>
      <c r="K23" s="95" t="s">
        <v>113</v>
      </c>
      <c r="L23" s="95" t="s">
        <v>114</v>
      </c>
      <c r="M23" s="95" t="s">
        <v>113</v>
      </c>
      <c r="N23" s="95" t="s">
        <v>114</v>
      </c>
      <c r="O23" s="95" t="s">
        <v>113</v>
      </c>
      <c r="P23" s="95" t="s">
        <v>114</v>
      </c>
      <c r="Q23" s="95" t="s">
        <v>113</v>
      </c>
      <c r="R23" s="95" t="s">
        <v>114</v>
      </c>
      <c r="S23" s="95" t="s">
        <v>113</v>
      </c>
      <c r="T23" s="95" t="s">
        <v>113</v>
      </c>
      <c r="U23" s="95" t="s">
        <v>113</v>
      </c>
      <c r="V23" s="95" t="s">
        <v>113</v>
      </c>
      <c r="W23" s="95" t="s">
        <v>114</v>
      </c>
      <c r="X23" s="95" t="s">
        <v>113</v>
      </c>
      <c r="Y23" s="95" t="s">
        <v>113</v>
      </c>
      <c r="Z23" s="94" t="s">
        <v>113</v>
      </c>
      <c r="AA23" s="94" t="s">
        <v>113</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50" customFormat="1" ht="24" customHeight="1" x14ac:dyDescent="0.25">
      <c r="A25" s="100"/>
      <c r="B25" s="100"/>
      <c r="C25" s="100"/>
      <c r="D25" s="100"/>
      <c r="E25" s="101"/>
      <c r="F25" s="101"/>
      <c r="G25" s="102"/>
      <c r="H25" s="102"/>
      <c r="I25" s="102"/>
      <c r="J25" s="103"/>
      <c r="K25" s="103"/>
      <c r="L25" s="104"/>
      <c r="M25" s="104"/>
      <c r="N25" s="105"/>
      <c r="O25" s="105"/>
      <c r="P25" s="105"/>
      <c r="Q25" s="105"/>
      <c r="R25" s="102"/>
      <c r="S25" s="103"/>
      <c r="T25" s="103"/>
      <c r="U25" s="103"/>
      <c r="V25" s="103"/>
      <c r="W25" s="105"/>
      <c r="X25" s="100"/>
      <c r="Y25" s="100"/>
      <c r="Z25" s="100"/>
      <c r="AA25" s="100"/>
    </row>
    <row r="26" spans="1:27" ht="3" customHeight="1" x14ac:dyDescent="0.25">
      <c r="X26" s="96"/>
      <c r="Y26" s="97"/>
      <c r="Z26" s="43"/>
      <c r="AA26" s="43"/>
    </row>
    <row r="27" spans="1:27" s="48" customFormat="1" ht="12.75" x14ac:dyDescent="0.2">
      <c r="A27" s="49"/>
      <c r="B27" s="49"/>
      <c r="C27" s="49"/>
      <c r="E27" s="49"/>
      <c r="X27" s="98"/>
      <c r="Y27" s="98"/>
      <c r="Z27" s="98"/>
      <c r="AA27" s="98"/>
    </row>
    <row r="28" spans="1:27" s="48" customFormat="1" ht="12.75" x14ac:dyDescent="0.2">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2023 год</v>
      </c>
      <c r="B5" s="365"/>
      <c r="C5" s="365"/>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12" customFormat="1" ht="18.75" x14ac:dyDescent="0.3">
      <c r="A6" s="17"/>
      <c r="E6" s="16"/>
      <c r="F6" s="16"/>
      <c r="G6" s="15"/>
    </row>
    <row r="7" spans="1:29" s="12" customFormat="1" ht="18.75" x14ac:dyDescent="0.2">
      <c r="A7" s="377" t="s">
        <v>7</v>
      </c>
      <c r="B7" s="377"/>
      <c r="C7" s="377"/>
      <c r="D7" s="13"/>
      <c r="E7" s="13"/>
      <c r="F7" s="13"/>
      <c r="G7" s="13"/>
      <c r="H7" s="13"/>
      <c r="I7" s="13"/>
      <c r="J7" s="13"/>
      <c r="K7" s="13"/>
      <c r="L7" s="13"/>
      <c r="M7" s="13"/>
      <c r="N7" s="13"/>
      <c r="O7" s="13"/>
      <c r="P7" s="13"/>
      <c r="Q7" s="13"/>
      <c r="R7" s="13"/>
      <c r="S7" s="13"/>
      <c r="T7" s="13"/>
      <c r="U7" s="13"/>
    </row>
    <row r="8" spans="1:29" s="12" customFormat="1" ht="18.75" x14ac:dyDescent="0.2">
      <c r="A8" s="377"/>
      <c r="B8" s="377"/>
      <c r="C8" s="377"/>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"Россети Янтарь"</v>
      </c>
      <c r="B9" s="372"/>
      <c r="C9" s="372"/>
      <c r="D9" s="8"/>
      <c r="E9" s="8"/>
      <c r="F9" s="8"/>
      <c r="G9" s="8"/>
      <c r="H9" s="13"/>
      <c r="I9" s="13"/>
      <c r="J9" s="13"/>
      <c r="K9" s="13"/>
      <c r="L9" s="13"/>
      <c r="M9" s="13"/>
      <c r="N9" s="13"/>
      <c r="O9" s="13"/>
      <c r="P9" s="13"/>
      <c r="Q9" s="13"/>
      <c r="R9" s="13"/>
      <c r="S9" s="13"/>
      <c r="T9" s="13"/>
      <c r="U9" s="13"/>
    </row>
    <row r="10" spans="1:29" s="12" customFormat="1" ht="18.75" x14ac:dyDescent="0.2">
      <c r="A10" s="373" t="s">
        <v>6</v>
      </c>
      <c r="B10" s="373"/>
      <c r="C10" s="373"/>
      <c r="D10" s="6"/>
      <c r="E10" s="6"/>
      <c r="F10" s="6"/>
      <c r="G10" s="6"/>
      <c r="H10" s="13"/>
      <c r="I10" s="13"/>
      <c r="J10" s="13"/>
      <c r="K10" s="13"/>
      <c r="L10" s="13"/>
      <c r="M10" s="13"/>
      <c r="N10" s="13"/>
      <c r="O10" s="13"/>
      <c r="P10" s="13"/>
      <c r="Q10" s="13"/>
      <c r="R10" s="13"/>
      <c r="S10" s="13"/>
      <c r="T10" s="13"/>
      <c r="U10" s="13"/>
    </row>
    <row r="11" spans="1:29" s="12" customFormat="1" ht="18.75" x14ac:dyDescent="0.2">
      <c r="A11" s="377"/>
      <c r="B11" s="377"/>
      <c r="C11" s="377"/>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F_obj_111001_3099</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73" t="s">
        <v>5</v>
      </c>
      <c r="B13" s="373"/>
      <c r="C13" s="3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39" customHeight="1" x14ac:dyDescent="0.2">
      <c r="A15" s="406" t="str">
        <f>'1. паспорт местоположение'!A15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6"/>
      <c r="C15" s="406"/>
      <c r="D15" s="8"/>
      <c r="E15" s="8"/>
      <c r="F15" s="8"/>
      <c r="G15" s="8"/>
      <c r="H15" s="8"/>
      <c r="I15" s="8"/>
      <c r="J15" s="8"/>
      <c r="K15" s="8"/>
      <c r="L15" s="8"/>
      <c r="M15" s="8"/>
      <c r="N15" s="8"/>
      <c r="O15" s="8"/>
      <c r="P15" s="8"/>
      <c r="Q15" s="8"/>
      <c r="R15" s="8"/>
      <c r="S15" s="8"/>
      <c r="T15" s="8"/>
      <c r="U15" s="8"/>
    </row>
    <row r="16" spans="1:29" s="3" customFormat="1" ht="15" customHeight="1" x14ac:dyDescent="0.2">
      <c r="A16" s="373" t="s">
        <v>4</v>
      </c>
      <c r="B16" s="373"/>
      <c r="C16" s="373"/>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75" t="s">
        <v>486</v>
      </c>
      <c r="B18" s="375"/>
      <c r="C18" s="3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62</v>
      </c>
      <c r="B22" s="30" t="s">
        <v>499</v>
      </c>
      <c r="C22" s="202" t="s">
        <v>556</v>
      </c>
      <c r="D22" s="29"/>
      <c r="E22" s="29"/>
      <c r="F22" s="28"/>
      <c r="G22" s="28"/>
      <c r="H22" s="28"/>
      <c r="I22" s="28"/>
      <c r="J22" s="28"/>
      <c r="K22" s="28"/>
      <c r="L22" s="28"/>
      <c r="M22" s="28"/>
      <c r="N22" s="28"/>
      <c r="O22" s="28"/>
      <c r="P22" s="28"/>
      <c r="Q22" s="27"/>
      <c r="R22" s="27"/>
      <c r="S22" s="27"/>
      <c r="T22" s="27"/>
      <c r="U22" s="27"/>
    </row>
    <row r="23" spans="1:21" ht="157.5" x14ac:dyDescent="0.25">
      <c r="A23" s="24" t="s">
        <v>61</v>
      </c>
      <c r="B23" s="26" t="s">
        <v>58</v>
      </c>
      <c r="C23" s="316" t="s">
        <v>557</v>
      </c>
      <c r="D23" s="23"/>
      <c r="E23" s="23"/>
      <c r="F23" s="23"/>
      <c r="G23" s="23"/>
      <c r="H23" s="23"/>
      <c r="I23" s="23"/>
      <c r="J23" s="23"/>
      <c r="K23" s="23"/>
      <c r="L23" s="23"/>
      <c r="M23" s="23"/>
      <c r="N23" s="23"/>
      <c r="O23" s="23"/>
      <c r="P23" s="23"/>
      <c r="Q23" s="23"/>
      <c r="R23" s="23"/>
      <c r="S23" s="23"/>
      <c r="T23" s="23"/>
      <c r="U23" s="23"/>
    </row>
    <row r="24" spans="1:21" ht="126" x14ac:dyDescent="0.25">
      <c r="A24" s="24" t="s">
        <v>60</v>
      </c>
      <c r="B24" s="26" t="s">
        <v>519</v>
      </c>
      <c r="C24" s="317" t="s">
        <v>587</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520</v>
      </c>
      <c r="C25" s="315" t="s">
        <v>588</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232</v>
      </c>
      <c r="C26" s="200" t="s">
        <v>548</v>
      </c>
      <c r="D26" s="23"/>
      <c r="E26" s="23"/>
      <c r="F26" s="23"/>
      <c r="G26" s="23"/>
      <c r="H26" s="23"/>
      <c r="I26" s="23"/>
      <c r="J26" s="23"/>
      <c r="K26" s="23"/>
      <c r="L26" s="23"/>
      <c r="M26" s="23"/>
      <c r="N26" s="23"/>
      <c r="O26" s="23"/>
      <c r="P26" s="23"/>
      <c r="Q26" s="23"/>
      <c r="R26" s="23"/>
      <c r="S26" s="23"/>
      <c r="T26" s="23"/>
      <c r="U26" s="23"/>
    </row>
    <row r="27" spans="1:21" ht="157.5" x14ac:dyDescent="0.25">
      <c r="A27" s="24" t="s">
        <v>56</v>
      </c>
      <c r="B27" s="26" t="s">
        <v>500</v>
      </c>
      <c r="C27" s="317" t="s">
        <v>572</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1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16">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00" t="s">
        <v>606</v>
      </c>
      <c r="D30" s="23"/>
      <c r="E30" s="23"/>
      <c r="F30" s="23"/>
      <c r="G30" s="23"/>
      <c r="H30" s="23"/>
      <c r="I30" s="23"/>
      <c r="J30" s="23"/>
      <c r="K30" s="23"/>
      <c r="L30" s="23"/>
      <c r="M30" s="23"/>
      <c r="N30" s="23"/>
      <c r="O30" s="23"/>
      <c r="P30" s="23"/>
      <c r="Q30" s="23"/>
      <c r="R30" s="23"/>
      <c r="S30" s="23"/>
      <c r="T30" s="23"/>
      <c r="U30" s="23"/>
    </row>
    <row r="31" spans="1:21" x14ac:dyDescent="0.25">
      <c r="A31" s="23"/>
      <c r="B31" s="23"/>
      <c r="C31" s="199"/>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365" t="str">
        <f>'1. паспорт местоположение'!A5:C5</f>
        <v>Год раскрытия информации: 2023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77" t="s">
        <v>7</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17"/>
      <c r="AB6" s="117"/>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17"/>
      <c r="AB7" s="117"/>
    </row>
    <row r="8" spans="1:28" x14ac:dyDescent="0.25">
      <c r="A8" s="372" t="str">
        <f>'1. паспорт местоположение'!A9</f>
        <v>Акционерное общество "Россети Янтарь"</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18"/>
      <c r="AB8" s="118"/>
    </row>
    <row r="9" spans="1:28" ht="15.75"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19"/>
      <c r="AB9" s="119"/>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17"/>
      <c r="AB10" s="117"/>
    </row>
    <row r="11" spans="1:28" x14ac:dyDescent="0.25">
      <c r="A11" s="372" t="str">
        <f>'1. паспорт местоположение'!A12:C12</f>
        <v>F_obj_111001_3099</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18"/>
      <c r="AB11" s="118"/>
    </row>
    <row r="12" spans="1:28" ht="15.75"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19"/>
      <c r="AB12" s="119"/>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x14ac:dyDescent="0.25">
      <c r="A14" s="372" t="str">
        <f>'1. паспорт местоположение'!A15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18"/>
      <c r="AB14" s="118"/>
    </row>
    <row r="15" spans="1:28" ht="15.75"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19"/>
      <c r="AB15" s="119"/>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28"/>
      <c r="AB16" s="128"/>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28"/>
      <c r="AB17" s="128"/>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28"/>
      <c r="AB18" s="128"/>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28"/>
      <c r="AB19" s="128"/>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29"/>
      <c r="AB20" s="129"/>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29"/>
      <c r="AB21" s="129"/>
    </row>
    <row r="22" spans="1:28" x14ac:dyDescent="0.25">
      <c r="A22" s="409" t="s">
        <v>518</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30"/>
      <c r="AB22" s="130"/>
    </row>
    <row r="23" spans="1:28" ht="32.25" customHeight="1" x14ac:dyDescent="0.25">
      <c r="A23" s="411" t="s">
        <v>375</v>
      </c>
      <c r="B23" s="412"/>
      <c r="C23" s="412"/>
      <c r="D23" s="412"/>
      <c r="E23" s="412"/>
      <c r="F23" s="412"/>
      <c r="G23" s="412"/>
      <c r="H23" s="412"/>
      <c r="I23" s="412"/>
      <c r="J23" s="412"/>
      <c r="K23" s="412"/>
      <c r="L23" s="413"/>
      <c r="M23" s="410" t="s">
        <v>376</v>
      </c>
      <c r="N23" s="410"/>
      <c r="O23" s="410"/>
      <c r="P23" s="410"/>
      <c r="Q23" s="410"/>
      <c r="R23" s="410"/>
      <c r="S23" s="410"/>
      <c r="T23" s="410"/>
      <c r="U23" s="410"/>
      <c r="V23" s="410"/>
      <c r="W23" s="410"/>
      <c r="X23" s="410"/>
      <c r="Y23" s="410"/>
      <c r="Z23" s="410"/>
    </row>
    <row r="24" spans="1:28" ht="151.5" customHeight="1" x14ac:dyDescent="0.25">
      <c r="A24" s="91" t="s">
        <v>234</v>
      </c>
      <c r="B24" s="92" t="s">
        <v>263</v>
      </c>
      <c r="C24" s="91" t="s">
        <v>369</v>
      </c>
      <c r="D24" s="91" t="s">
        <v>235</v>
      </c>
      <c r="E24" s="91" t="s">
        <v>370</v>
      </c>
      <c r="F24" s="91" t="s">
        <v>372</v>
      </c>
      <c r="G24" s="91" t="s">
        <v>371</v>
      </c>
      <c r="H24" s="91" t="s">
        <v>236</v>
      </c>
      <c r="I24" s="91" t="s">
        <v>373</v>
      </c>
      <c r="J24" s="91" t="s">
        <v>268</v>
      </c>
      <c r="K24" s="92" t="s">
        <v>262</v>
      </c>
      <c r="L24" s="92" t="s">
        <v>237</v>
      </c>
      <c r="M24" s="93" t="s">
        <v>282</v>
      </c>
      <c r="N24" s="92" t="s">
        <v>529</v>
      </c>
      <c r="O24" s="91" t="s">
        <v>279</v>
      </c>
      <c r="P24" s="91" t="s">
        <v>280</v>
      </c>
      <c r="Q24" s="91" t="s">
        <v>278</v>
      </c>
      <c r="R24" s="91" t="s">
        <v>236</v>
      </c>
      <c r="S24" s="91" t="s">
        <v>277</v>
      </c>
      <c r="T24" s="91" t="s">
        <v>276</v>
      </c>
      <c r="U24" s="91" t="s">
        <v>368</v>
      </c>
      <c r="V24" s="91" t="s">
        <v>278</v>
      </c>
      <c r="W24" s="106" t="s">
        <v>261</v>
      </c>
      <c r="X24" s="106" t="s">
        <v>293</v>
      </c>
      <c r="Y24" s="106" t="s">
        <v>294</v>
      </c>
      <c r="Z24" s="108" t="s">
        <v>291</v>
      </c>
    </row>
    <row r="25" spans="1:28" ht="16.5" customHeight="1" x14ac:dyDescent="0.25">
      <c r="A25" s="91">
        <v>1</v>
      </c>
      <c r="B25" s="92">
        <v>2</v>
      </c>
      <c r="C25" s="91">
        <v>3</v>
      </c>
      <c r="D25" s="92">
        <v>4</v>
      </c>
      <c r="E25" s="91">
        <v>5</v>
      </c>
      <c r="F25" s="92">
        <v>6</v>
      </c>
      <c r="G25" s="91">
        <v>7</v>
      </c>
      <c r="H25" s="92">
        <v>8</v>
      </c>
      <c r="I25" s="91">
        <v>9</v>
      </c>
      <c r="J25" s="92">
        <v>10</v>
      </c>
      <c r="K25" s="131">
        <v>11</v>
      </c>
      <c r="L25" s="92">
        <v>12</v>
      </c>
      <c r="M25" s="131">
        <v>13</v>
      </c>
      <c r="N25" s="92">
        <v>14</v>
      </c>
      <c r="O25" s="131">
        <v>15</v>
      </c>
      <c r="P25" s="92">
        <v>16</v>
      </c>
      <c r="Q25" s="131">
        <v>17</v>
      </c>
      <c r="R25" s="92">
        <v>18</v>
      </c>
      <c r="S25" s="131">
        <v>19</v>
      </c>
      <c r="T25" s="92">
        <v>20</v>
      </c>
      <c r="U25" s="131">
        <v>21</v>
      </c>
      <c r="V25" s="92">
        <v>22</v>
      </c>
      <c r="W25" s="131">
        <v>23</v>
      </c>
      <c r="X25" s="92">
        <v>24</v>
      </c>
      <c r="Y25" s="131">
        <v>25</v>
      </c>
      <c r="Z25" s="92">
        <v>26</v>
      </c>
    </row>
    <row r="26" spans="1:28" ht="45.75" customHeight="1" x14ac:dyDescent="0.25">
      <c r="A26" s="84" t="s">
        <v>353</v>
      </c>
      <c r="B26" s="90"/>
      <c r="C26" s="86" t="s">
        <v>355</v>
      </c>
      <c r="D26" s="86" t="s">
        <v>356</v>
      </c>
      <c r="E26" s="86" t="s">
        <v>357</v>
      </c>
      <c r="F26" s="86" t="s">
        <v>273</v>
      </c>
      <c r="G26" s="86" t="s">
        <v>358</v>
      </c>
      <c r="H26" s="86" t="s">
        <v>236</v>
      </c>
      <c r="I26" s="86" t="s">
        <v>359</v>
      </c>
      <c r="J26" s="86" t="s">
        <v>360</v>
      </c>
      <c r="K26" s="83"/>
      <c r="L26" s="87" t="s">
        <v>259</v>
      </c>
      <c r="M26" s="89" t="s">
        <v>275</v>
      </c>
      <c r="N26" s="83"/>
      <c r="O26" s="83"/>
      <c r="P26" s="83"/>
      <c r="Q26" s="83"/>
      <c r="R26" s="83"/>
      <c r="S26" s="83"/>
      <c r="T26" s="83"/>
      <c r="U26" s="83"/>
      <c r="V26" s="83"/>
      <c r="W26" s="83"/>
      <c r="X26" s="83"/>
      <c r="Y26" s="83"/>
      <c r="Z26" s="85" t="s">
        <v>292</v>
      </c>
    </row>
    <row r="27" spans="1:28" x14ac:dyDescent="0.25">
      <c r="A27" s="83" t="s">
        <v>238</v>
      </c>
      <c r="B27" s="83" t="s">
        <v>264</v>
      </c>
      <c r="C27" s="83" t="s">
        <v>243</v>
      </c>
      <c r="D27" s="83" t="s">
        <v>244</v>
      </c>
      <c r="E27" s="83" t="s">
        <v>283</v>
      </c>
      <c r="F27" s="86" t="s">
        <v>239</v>
      </c>
      <c r="G27" s="86" t="s">
        <v>287</v>
      </c>
      <c r="H27" s="83" t="s">
        <v>236</v>
      </c>
      <c r="I27" s="86" t="s">
        <v>269</v>
      </c>
      <c r="J27" s="86" t="s">
        <v>251</v>
      </c>
      <c r="K27" s="87" t="s">
        <v>255</v>
      </c>
      <c r="L27" s="83"/>
      <c r="M27" s="87" t="s">
        <v>281</v>
      </c>
      <c r="N27" s="83"/>
      <c r="O27" s="83"/>
      <c r="P27" s="83"/>
      <c r="Q27" s="83"/>
      <c r="R27" s="83"/>
      <c r="S27" s="83"/>
      <c r="T27" s="83"/>
      <c r="U27" s="83"/>
      <c r="V27" s="83"/>
      <c r="W27" s="83"/>
      <c r="X27" s="83"/>
      <c r="Y27" s="83"/>
      <c r="Z27" s="83"/>
    </row>
    <row r="28" spans="1:28" x14ac:dyDescent="0.25">
      <c r="A28" s="83" t="s">
        <v>238</v>
      </c>
      <c r="B28" s="83" t="s">
        <v>265</v>
      </c>
      <c r="C28" s="83" t="s">
        <v>245</v>
      </c>
      <c r="D28" s="83" t="s">
        <v>246</v>
      </c>
      <c r="E28" s="83" t="s">
        <v>284</v>
      </c>
      <c r="F28" s="86" t="s">
        <v>240</v>
      </c>
      <c r="G28" s="86" t="s">
        <v>288</v>
      </c>
      <c r="H28" s="83" t="s">
        <v>236</v>
      </c>
      <c r="I28" s="86" t="s">
        <v>270</v>
      </c>
      <c r="J28" s="86" t="s">
        <v>252</v>
      </c>
      <c r="K28" s="87" t="s">
        <v>256</v>
      </c>
      <c r="L28" s="88"/>
      <c r="M28" s="87" t="s">
        <v>0</v>
      </c>
      <c r="N28" s="87"/>
      <c r="O28" s="87"/>
      <c r="P28" s="87"/>
      <c r="Q28" s="87"/>
      <c r="R28" s="87"/>
      <c r="S28" s="87"/>
      <c r="T28" s="87"/>
      <c r="U28" s="87"/>
      <c r="V28" s="87"/>
      <c r="W28" s="87"/>
      <c r="X28" s="87"/>
      <c r="Y28" s="87"/>
      <c r="Z28" s="87"/>
    </row>
    <row r="29" spans="1:28" x14ac:dyDescent="0.25">
      <c r="A29" s="83" t="s">
        <v>238</v>
      </c>
      <c r="B29" s="83" t="s">
        <v>266</v>
      </c>
      <c r="C29" s="83" t="s">
        <v>247</v>
      </c>
      <c r="D29" s="83" t="s">
        <v>248</v>
      </c>
      <c r="E29" s="83" t="s">
        <v>285</v>
      </c>
      <c r="F29" s="86" t="s">
        <v>241</v>
      </c>
      <c r="G29" s="86" t="s">
        <v>289</v>
      </c>
      <c r="H29" s="83" t="s">
        <v>236</v>
      </c>
      <c r="I29" s="86" t="s">
        <v>271</v>
      </c>
      <c r="J29" s="86" t="s">
        <v>253</v>
      </c>
      <c r="K29" s="87" t="s">
        <v>257</v>
      </c>
      <c r="L29" s="88"/>
      <c r="M29" s="83"/>
      <c r="N29" s="83"/>
      <c r="O29" s="83"/>
      <c r="P29" s="83"/>
      <c r="Q29" s="83"/>
      <c r="R29" s="83"/>
      <c r="S29" s="83"/>
      <c r="T29" s="83"/>
      <c r="U29" s="83"/>
      <c r="V29" s="83"/>
      <c r="W29" s="83"/>
      <c r="X29" s="83"/>
      <c r="Y29" s="83"/>
      <c r="Z29" s="83"/>
    </row>
    <row r="30" spans="1:28" x14ac:dyDescent="0.25">
      <c r="A30" s="83" t="s">
        <v>238</v>
      </c>
      <c r="B30" s="83" t="s">
        <v>267</v>
      </c>
      <c r="C30" s="83" t="s">
        <v>249</v>
      </c>
      <c r="D30" s="83" t="s">
        <v>250</v>
      </c>
      <c r="E30" s="83" t="s">
        <v>286</v>
      </c>
      <c r="F30" s="86" t="s">
        <v>242</v>
      </c>
      <c r="G30" s="86" t="s">
        <v>290</v>
      </c>
      <c r="H30" s="83" t="s">
        <v>236</v>
      </c>
      <c r="I30" s="86" t="s">
        <v>272</v>
      </c>
      <c r="J30" s="86" t="s">
        <v>254</v>
      </c>
      <c r="K30" s="87" t="s">
        <v>258</v>
      </c>
      <c r="L30" s="88"/>
      <c r="M30" s="83"/>
      <c r="N30" s="83"/>
      <c r="O30" s="83"/>
      <c r="P30" s="83"/>
      <c r="Q30" s="83"/>
      <c r="R30" s="83"/>
      <c r="S30" s="83"/>
      <c r="T30" s="83"/>
      <c r="U30" s="83"/>
      <c r="V30" s="83"/>
      <c r="W30" s="83"/>
      <c r="X30" s="83"/>
      <c r="Y30" s="83"/>
      <c r="Z30" s="83"/>
    </row>
    <row r="31" spans="1:28" x14ac:dyDescent="0.25">
      <c r="A31" s="83" t="s">
        <v>0</v>
      </c>
      <c r="B31" s="83" t="s">
        <v>0</v>
      </c>
      <c r="C31" s="83" t="s">
        <v>0</v>
      </c>
      <c r="D31" s="83" t="s">
        <v>0</v>
      </c>
      <c r="E31" s="83" t="s">
        <v>0</v>
      </c>
      <c r="F31" s="83" t="s">
        <v>0</v>
      </c>
      <c r="G31" s="83" t="s">
        <v>0</v>
      </c>
      <c r="H31" s="83" t="s">
        <v>0</v>
      </c>
      <c r="I31" s="83" t="s">
        <v>0</v>
      </c>
      <c r="J31" s="83" t="s">
        <v>0</v>
      </c>
      <c r="K31" s="83" t="s">
        <v>0</v>
      </c>
      <c r="L31" s="88"/>
      <c r="M31" s="83"/>
      <c r="N31" s="83"/>
      <c r="O31" s="83"/>
      <c r="P31" s="83"/>
      <c r="Q31" s="83"/>
      <c r="R31" s="83"/>
      <c r="S31" s="83"/>
      <c r="T31" s="83"/>
      <c r="U31" s="83"/>
      <c r="V31" s="83"/>
      <c r="W31" s="83"/>
      <c r="X31" s="83"/>
      <c r="Y31" s="83"/>
      <c r="Z31" s="83"/>
    </row>
    <row r="32" spans="1:28" ht="30" x14ac:dyDescent="0.25">
      <c r="A32" s="90" t="s">
        <v>354</v>
      </c>
      <c r="B32" s="90"/>
      <c r="C32" s="86" t="s">
        <v>361</v>
      </c>
      <c r="D32" s="86" t="s">
        <v>362</v>
      </c>
      <c r="E32" s="86" t="s">
        <v>363</v>
      </c>
      <c r="F32" s="86" t="s">
        <v>364</v>
      </c>
      <c r="G32" s="86" t="s">
        <v>365</v>
      </c>
      <c r="H32" s="86" t="s">
        <v>236</v>
      </c>
      <c r="I32" s="86" t="s">
        <v>366</v>
      </c>
      <c r="J32" s="86" t="s">
        <v>367</v>
      </c>
      <c r="K32" s="83"/>
      <c r="L32" s="83"/>
      <c r="M32" s="83"/>
      <c r="N32" s="83"/>
      <c r="O32" s="83"/>
      <c r="P32" s="83"/>
      <c r="Q32" s="83"/>
      <c r="R32" s="83"/>
      <c r="S32" s="83"/>
      <c r="T32" s="83"/>
      <c r="U32" s="83"/>
      <c r="V32" s="83"/>
      <c r="W32" s="83"/>
      <c r="X32" s="83"/>
      <c r="Y32" s="83"/>
      <c r="Z32" s="83"/>
    </row>
    <row r="33" spans="1:26" x14ac:dyDescent="0.25">
      <c r="A33" s="83" t="s">
        <v>0</v>
      </c>
      <c r="B33" s="83" t="s">
        <v>0</v>
      </c>
      <c r="C33" s="83" t="s">
        <v>0</v>
      </c>
      <c r="D33" s="83" t="s">
        <v>0</v>
      </c>
      <c r="E33" s="83" t="s">
        <v>0</v>
      </c>
      <c r="F33" s="83" t="s">
        <v>0</v>
      </c>
      <c r="G33" s="83" t="s">
        <v>0</v>
      </c>
      <c r="H33" s="83" t="s">
        <v>0</v>
      </c>
      <c r="I33" s="83" t="s">
        <v>0</v>
      </c>
      <c r="J33" s="83" t="s">
        <v>0</v>
      </c>
      <c r="K33" s="83" t="s">
        <v>0</v>
      </c>
      <c r="L33" s="83"/>
      <c r="M33" s="83"/>
      <c r="N33" s="83"/>
      <c r="O33" s="83"/>
      <c r="P33" s="83"/>
      <c r="Q33" s="83"/>
      <c r="R33" s="83"/>
      <c r="S33" s="83"/>
      <c r="T33" s="83"/>
      <c r="U33" s="83"/>
      <c r="V33" s="83"/>
      <c r="W33" s="83"/>
      <c r="X33" s="83"/>
      <c r="Y33" s="83"/>
      <c r="Z33" s="83"/>
    </row>
    <row r="37" spans="1:26" x14ac:dyDescent="0.25">
      <c r="A37"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B8"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5"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365" t="str">
        <f>'1. паспорт местоположение'!A5:C5</f>
        <v>Год раскрытия информации: 2023 год</v>
      </c>
      <c r="B5" s="365"/>
      <c r="C5" s="365"/>
      <c r="D5" s="365"/>
      <c r="E5" s="365"/>
      <c r="F5" s="365"/>
      <c r="G5" s="365"/>
      <c r="H5" s="365"/>
      <c r="I5" s="365"/>
      <c r="J5" s="365"/>
      <c r="K5" s="365"/>
      <c r="L5" s="365"/>
      <c r="M5" s="365"/>
      <c r="N5" s="127"/>
      <c r="O5" s="127"/>
      <c r="P5" s="127"/>
      <c r="Q5" s="127"/>
      <c r="R5" s="127"/>
      <c r="S5" s="127"/>
      <c r="T5" s="127"/>
      <c r="U5" s="127"/>
      <c r="V5" s="127"/>
      <c r="W5" s="127"/>
      <c r="X5" s="127"/>
      <c r="Y5" s="127"/>
      <c r="Z5" s="127"/>
    </row>
    <row r="6" spans="1:26" s="12" customFormat="1" ht="18.75" x14ac:dyDescent="0.3">
      <c r="A6" s="17"/>
      <c r="B6" s="17"/>
      <c r="L6" s="15"/>
    </row>
    <row r="7" spans="1:26" s="12" customFormat="1" ht="18.75" x14ac:dyDescent="0.2">
      <c r="A7" s="377" t="s">
        <v>7</v>
      </c>
      <c r="B7" s="377"/>
      <c r="C7" s="377"/>
      <c r="D7" s="377"/>
      <c r="E7" s="377"/>
      <c r="F7" s="377"/>
      <c r="G7" s="377"/>
      <c r="H7" s="377"/>
      <c r="I7" s="377"/>
      <c r="J7" s="377"/>
      <c r="K7" s="377"/>
      <c r="L7" s="377"/>
      <c r="M7" s="377"/>
      <c r="N7" s="13"/>
      <c r="O7" s="13"/>
      <c r="P7" s="13"/>
      <c r="Q7" s="13"/>
      <c r="R7" s="13"/>
      <c r="S7" s="13"/>
      <c r="T7" s="13"/>
      <c r="U7" s="13"/>
      <c r="V7" s="13"/>
      <c r="W7" s="13"/>
      <c r="X7" s="13"/>
    </row>
    <row r="8" spans="1:26" s="12" customFormat="1" ht="18.75" x14ac:dyDescent="0.2">
      <c r="A8" s="377"/>
      <c r="B8" s="377"/>
      <c r="C8" s="377"/>
      <c r="D8" s="377"/>
      <c r="E8" s="377"/>
      <c r="F8" s="377"/>
      <c r="G8" s="377"/>
      <c r="H8" s="377"/>
      <c r="I8" s="377"/>
      <c r="J8" s="377"/>
      <c r="K8" s="377"/>
      <c r="L8" s="377"/>
      <c r="M8" s="377"/>
      <c r="N8" s="13"/>
      <c r="O8" s="13"/>
      <c r="P8" s="13"/>
      <c r="Q8" s="13"/>
      <c r="R8" s="13"/>
      <c r="S8" s="13"/>
      <c r="T8" s="13"/>
      <c r="U8" s="13"/>
      <c r="V8" s="13"/>
      <c r="W8" s="13"/>
      <c r="X8" s="13"/>
    </row>
    <row r="9" spans="1:26" s="12" customFormat="1" ht="18.75" x14ac:dyDescent="0.2">
      <c r="A9" s="372" t="str">
        <f>'1. паспорт местоположение'!A9:C9</f>
        <v>Акционерное общество "Россети Янтарь"</v>
      </c>
      <c r="B9" s="372"/>
      <c r="C9" s="372"/>
      <c r="D9" s="372"/>
      <c r="E9" s="372"/>
      <c r="F9" s="372"/>
      <c r="G9" s="372"/>
      <c r="H9" s="372"/>
      <c r="I9" s="372"/>
      <c r="J9" s="372"/>
      <c r="K9" s="372"/>
      <c r="L9" s="372"/>
      <c r="M9" s="372"/>
      <c r="N9" s="13"/>
      <c r="O9" s="13"/>
      <c r="P9" s="13"/>
      <c r="Q9" s="13"/>
      <c r="R9" s="13"/>
      <c r="S9" s="13"/>
      <c r="T9" s="13"/>
      <c r="U9" s="13"/>
      <c r="V9" s="13"/>
      <c r="W9" s="13"/>
      <c r="X9" s="13"/>
    </row>
    <row r="10" spans="1:26" s="12" customFormat="1" ht="18.75" x14ac:dyDescent="0.2">
      <c r="A10" s="373" t="s">
        <v>6</v>
      </c>
      <c r="B10" s="373"/>
      <c r="C10" s="373"/>
      <c r="D10" s="373"/>
      <c r="E10" s="373"/>
      <c r="F10" s="373"/>
      <c r="G10" s="373"/>
      <c r="H10" s="373"/>
      <c r="I10" s="373"/>
      <c r="J10" s="373"/>
      <c r="K10" s="373"/>
      <c r="L10" s="373"/>
      <c r="M10" s="373"/>
      <c r="N10" s="13"/>
      <c r="O10" s="13"/>
      <c r="P10" s="13"/>
      <c r="Q10" s="13"/>
      <c r="R10" s="13"/>
      <c r="S10" s="13"/>
      <c r="T10" s="13"/>
      <c r="U10" s="13"/>
      <c r="V10" s="13"/>
      <c r="W10" s="13"/>
      <c r="X10" s="13"/>
    </row>
    <row r="11" spans="1:26" s="12" customFormat="1" ht="18.75" x14ac:dyDescent="0.2">
      <c r="A11" s="377"/>
      <c r="B11" s="377"/>
      <c r="C11" s="377"/>
      <c r="D11" s="377"/>
      <c r="E11" s="377"/>
      <c r="F11" s="377"/>
      <c r="G11" s="377"/>
      <c r="H11" s="377"/>
      <c r="I11" s="377"/>
      <c r="J11" s="377"/>
      <c r="K11" s="377"/>
      <c r="L11" s="377"/>
      <c r="M11" s="377"/>
      <c r="N11" s="13"/>
      <c r="O11" s="13"/>
      <c r="P11" s="13"/>
      <c r="Q11" s="13"/>
      <c r="R11" s="13"/>
      <c r="S11" s="13"/>
      <c r="T11" s="13"/>
      <c r="U11" s="13"/>
      <c r="V11" s="13"/>
      <c r="W11" s="13"/>
      <c r="X11" s="13"/>
    </row>
    <row r="12" spans="1:26" s="12" customFormat="1" ht="18.75" x14ac:dyDescent="0.2">
      <c r="A12" s="372" t="str">
        <f>'1. паспорт местоположение'!A12:C12</f>
        <v>F_obj_111001_3099</v>
      </c>
      <c r="B12" s="372"/>
      <c r="C12" s="372"/>
      <c r="D12" s="372"/>
      <c r="E12" s="372"/>
      <c r="F12" s="372"/>
      <c r="G12" s="372"/>
      <c r="H12" s="372"/>
      <c r="I12" s="372"/>
      <c r="J12" s="372"/>
      <c r="K12" s="372"/>
      <c r="L12" s="372"/>
      <c r="M12" s="372"/>
      <c r="N12" s="13"/>
      <c r="O12" s="13"/>
      <c r="P12" s="13"/>
      <c r="Q12" s="13"/>
      <c r="R12" s="13"/>
      <c r="S12" s="13"/>
      <c r="T12" s="13"/>
      <c r="U12" s="13"/>
      <c r="V12" s="13"/>
      <c r="W12" s="13"/>
      <c r="X12" s="13"/>
    </row>
    <row r="13" spans="1:26" s="12" customFormat="1" ht="18.75" x14ac:dyDescent="0.2">
      <c r="A13" s="373" t="s">
        <v>5</v>
      </c>
      <c r="B13" s="373"/>
      <c r="C13" s="373"/>
      <c r="D13" s="373"/>
      <c r="E13" s="373"/>
      <c r="F13" s="373"/>
      <c r="G13" s="373"/>
      <c r="H13" s="373"/>
      <c r="I13" s="373"/>
      <c r="J13" s="373"/>
      <c r="K13" s="373"/>
      <c r="L13" s="373"/>
      <c r="M13" s="373"/>
      <c r="N13" s="13"/>
      <c r="O13" s="13"/>
      <c r="P13" s="13"/>
      <c r="Q13" s="13"/>
      <c r="R13" s="13"/>
      <c r="S13" s="13"/>
      <c r="T13" s="13"/>
      <c r="U13" s="13"/>
      <c r="V13" s="13"/>
      <c r="W13" s="13"/>
      <c r="X13" s="13"/>
    </row>
    <row r="14" spans="1:26" s="9" customFormat="1" ht="15.75" customHeight="1" x14ac:dyDescent="0.2">
      <c r="A14" s="378"/>
      <c r="B14" s="378"/>
      <c r="C14" s="378"/>
      <c r="D14" s="378"/>
      <c r="E14" s="378"/>
      <c r="F14" s="378"/>
      <c r="G14" s="378"/>
      <c r="H14" s="378"/>
      <c r="I14" s="378"/>
      <c r="J14" s="378"/>
      <c r="K14" s="378"/>
      <c r="L14" s="378"/>
      <c r="M14" s="378"/>
      <c r="N14" s="10"/>
      <c r="O14" s="10"/>
      <c r="P14" s="10"/>
      <c r="Q14" s="10"/>
      <c r="R14" s="10"/>
      <c r="S14" s="10"/>
      <c r="T14" s="10"/>
      <c r="U14" s="10"/>
      <c r="V14" s="10"/>
      <c r="W14" s="10"/>
      <c r="X14" s="10"/>
    </row>
    <row r="15" spans="1:26" s="3" customFormat="1" ht="12" x14ac:dyDescent="0.2">
      <c r="A15" s="372" t="str">
        <f>'1. паспорт местоположение'!A15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2"/>
      <c r="C15" s="372"/>
      <c r="D15" s="372"/>
      <c r="E15" s="372"/>
      <c r="F15" s="372"/>
      <c r="G15" s="372"/>
      <c r="H15" s="372"/>
      <c r="I15" s="372"/>
      <c r="J15" s="372"/>
      <c r="K15" s="372"/>
      <c r="L15" s="372"/>
      <c r="M15" s="372"/>
      <c r="N15" s="8"/>
      <c r="O15" s="8"/>
      <c r="P15" s="8"/>
      <c r="Q15" s="8"/>
      <c r="R15" s="8"/>
      <c r="S15" s="8"/>
      <c r="T15" s="8"/>
      <c r="U15" s="8"/>
      <c r="V15" s="8"/>
      <c r="W15" s="8"/>
      <c r="X15" s="8"/>
    </row>
    <row r="16" spans="1:26" s="3" customFormat="1" ht="15" customHeight="1" x14ac:dyDescent="0.2">
      <c r="A16" s="373" t="s">
        <v>4</v>
      </c>
      <c r="B16" s="373"/>
      <c r="C16" s="373"/>
      <c r="D16" s="373"/>
      <c r="E16" s="373"/>
      <c r="F16" s="373"/>
      <c r="G16" s="373"/>
      <c r="H16" s="373"/>
      <c r="I16" s="373"/>
      <c r="J16" s="373"/>
      <c r="K16" s="373"/>
      <c r="L16" s="373"/>
      <c r="M16" s="373"/>
      <c r="N16" s="6"/>
      <c r="O16" s="6"/>
      <c r="P16" s="6"/>
      <c r="Q16" s="6"/>
      <c r="R16" s="6"/>
      <c r="S16" s="6"/>
      <c r="T16" s="6"/>
      <c r="U16" s="6"/>
      <c r="V16" s="6"/>
      <c r="W16" s="6"/>
      <c r="X16" s="6"/>
    </row>
    <row r="17" spans="1:24" s="3" customFormat="1" ht="15" customHeight="1" x14ac:dyDescent="0.2">
      <c r="A17" s="374"/>
      <c r="B17" s="374"/>
      <c r="C17" s="374"/>
      <c r="D17" s="374"/>
      <c r="E17" s="374"/>
      <c r="F17" s="374"/>
      <c r="G17" s="374"/>
      <c r="H17" s="374"/>
      <c r="I17" s="374"/>
      <c r="J17" s="374"/>
      <c r="K17" s="374"/>
      <c r="L17" s="374"/>
      <c r="M17" s="374"/>
      <c r="N17" s="4"/>
      <c r="O17" s="4"/>
      <c r="P17" s="4"/>
      <c r="Q17" s="4"/>
      <c r="R17" s="4"/>
      <c r="S17" s="4"/>
      <c r="T17" s="4"/>
      <c r="U17" s="4"/>
    </row>
    <row r="18" spans="1:24" s="3" customFormat="1" ht="91.5" customHeight="1" x14ac:dyDescent="0.2">
      <c r="A18" s="417" t="s">
        <v>495</v>
      </c>
      <c r="B18" s="417"/>
      <c r="C18" s="417"/>
      <c r="D18" s="417"/>
      <c r="E18" s="417"/>
      <c r="F18" s="417"/>
      <c r="G18" s="417"/>
      <c r="H18" s="417"/>
      <c r="I18" s="417"/>
      <c r="J18" s="417"/>
      <c r="K18" s="417"/>
      <c r="L18" s="417"/>
      <c r="M18" s="417"/>
      <c r="N18" s="7"/>
      <c r="O18" s="7"/>
      <c r="P18" s="7"/>
      <c r="Q18" s="7"/>
      <c r="R18" s="7"/>
      <c r="S18" s="7"/>
      <c r="T18" s="7"/>
      <c r="U18" s="7"/>
      <c r="V18" s="7"/>
      <c r="W18" s="7"/>
      <c r="X18" s="7"/>
    </row>
    <row r="19" spans="1:24" s="3" customFormat="1" ht="78" customHeight="1" x14ac:dyDescent="0.2">
      <c r="A19" s="379" t="s">
        <v>3</v>
      </c>
      <c r="B19" s="379" t="s">
        <v>82</v>
      </c>
      <c r="C19" s="379" t="s">
        <v>81</v>
      </c>
      <c r="D19" s="379" t="s">
        <v>73</v>
      </c>
      <c r="E19" s="414" t="s">
        <v>80</v>
      </c>
      <c r="F19" s="415"/>
      <c r="G19" s="415"/>
      <c r="H19" s="415"/>
      <c r="I19" s="416"/>
      <c r="J19" s="379" t="s">
        <v>79</v>
      </c>
      <c r="K19" s="379"/>
      <c r="L19" s="379"/>
      <c r="M19" s="379"/>
      <c r="N19" s="4"/>
      <c r="O19" s="4"/>
      <c r="P19" s="4"/>
      <c r="Q19" s="4"/>
      <c r="R19" s="4"/>
      <c r="S19" s="4"/>
      <c r="T19" s="4"/>
      <c r="U19" s="4"/>
    </row>
    <row r="20" spans="1:24" s="3" customFormat="1" ht="51" customHeight="1" x14ac:dyDescent="0.2">
      <c r="A20" s="379"/>
      <c r="B20" s="379"/>
      <c r="C20" s="379"/>
      <c r="D20" s="379"/>
      <c r="E20" s="153" t="s">
        <v>78</v>
      </c>
      <c r="F20" s="153" t="s">
        <v>77</v>
      </c>
      <c r="G20" s="153" t="s">
        <v>76</v>
      </c>
      <c r="H20" s="153" t="s">
        <v>75</v>
      </c>
      <c r="I20" s="153" t="s">
        <v>74</v>
      </c>
      <c r="J20" s="156">
        <v>2020</v>
      </c>
      <c r="K20" s="156">
        <v>2021</v>
      </c>
      <c r="L20" s="156">
        <v>2022</v>
      </c>
      <c r="M20" s="156">
        <v>2023</v>
      </c>
      <c r="N20" s="28"/>
      <c r="O20" s="28"/>
      <c r="P20" s="28"/>
      <c r="Q20" s="28"/>
      <c r="R20" s="28"/>
      <c r="S20" s="28"/>
      <c r="T20" s="28"/>
      <c r="U20" s="28"/>
      <c r="V20" s="27"/>
      <c r="W20" s="27"/>
      <c r="X20" s="27"/>
    </row>
    <row r="21" spans="1:24"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28"/>
      <c r="O21" s="28"/>
      <c r="P21" s="28"/>
      <c r="Q21" s="28"/>
      <c r="R21" s="28"/>
      <c r="S21" s="28"/>
      <c r="T21" s="28"/>
      <c r="U21" s="28"/>
      <c r="V21" s="27"/>
      <c r="W21" s="27"/>
      <c r="X21" s="27"/>
    </row>
    <row r="22" spans="1:24" s="3" customFormat="1" ht="33" customHeight="1" x14ac:dyDescent="0.2">
      <c r="A22" s="38" t="s">
        <v>62</v>
      </c>
      <c r="B22" s="40" t="s">
        <v>589</v>
      </c>
      <c r="C22" s="150">
        <v>0</v>
      </c>
      <c r="D22" s="150">
        <v>0</v>
      </c>
      <c r="E22" s="150">
        <v>0</v>
      </c>
      <c r="F22" s="150">
        <v>0</v>
      </c>
      <c r="G22" s="150">
        <v>0</v>
      </c>
      <c r="H22" s="150">
        <v>0</v>
      </c>
      <c r="I22" s="150">
        <v>0</v>
      </c>
      <c r="J22" s="151">
        <v>0</v>
      </c>
      <c r="K22" s="151">
        <v>0</v>
      </c>
      <c r="L22" s="152">
        <v>0</v>
      </c>
      <c r="M22" s="152">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73"/>
  <sheetViews>
    <sheetView topLeftCell="A7" zoomScale="70" zoomScaleNormal="70" workbookViewId="0">
      <selection activeCell="C25" sqref="C25"/>
    </sheetView>
  </sheetViews>
  <sheetFormatPr defaultColWidth="9.140625" defaultRowHeight="15.75" x14ac:dyDescent="0.2"/>
  <cols>
    <col min="1" max="1" width="61.7109375" style="246" customWidth="1"/>
    <col min="2" max="2" width="18.5703125" style="241" customWidth="1"/>
    <col min="3" max="18" width="16.85546875" style="241" customWidth="1"/>
    <col min="19" max="33" width="16.85546875" style="241" hidden="1" customWidth="1"/>
    <col min="34" max="38" width="12" style="242" hidden="1" customWidth="1"/>
    <col min="39" max="238" width="9.140625" style="242"/>
    <col min="239" max="239" width="61.7109375" style="242" customWidth="1"/>
    <col min="240" max="240" width="18.5703125" style="242" customWidth="1"/>
    <col min="241" max="280" width="16.85546875" style="242" customWidth="1"/>
    <col min="281" max="282" width="18.5703125" style="242" customWidth="1"/>
    <col min="283" max="283" width="21.7109375" style="242" customWidth="1"/>
    <col min="284" max="494" width="9.140625" style="242"/>
    <col min="495" max="495" width="61.7109375" style="242" customWidth="1"/>
    <col min="496" max="496" width="18.5703125" style="242" customWidth="1"/>
    <col min="497" max="536" width="16.85546875" style="242" customWidth="1"/>
    <col min="537" max="538" width="18.5703125" style="242" customWidth="1"/>
    <col min="539" max="539" width="21.7109375" style="242" customWidth="1"/>
    <col min="540" max="750" width="9.140625" style="242"/>
    <col min="751" max="751" width="61.7109375" style="242" customWidth="1"/>
    <col min="752" max="752" width="18.5703125" style="242" customWidth="1"/>
    <col min="753" max="792" width="16.85546875" style="242" customWidth="1"/>
    <col min="793" max="794" width="18.5703125" style="242" customWidth="1"/>
    <col min="795" max="795" width="21.7109375" style="242" customWidth="1"/>
    <col min="796" max="1006" width="9.140625" style="242"/>
    <col min="1007" max="1007" width="61.7109375" style="242" customWidth="1"/>
    <col min="1008" max="1008" width="18.5703125" style="242" customWidth="1"/>
    <col min="1009" max="1048" width="16.85546875" style="242" customWidth="1"/>
    <col min="1049" max="1050" width="18.5703125" style="242" customWidth="1"/>
    <col min="1051" max="1051" width="21.7109375" style="242" customWidth="1"/>
    <col min="1052" max="1262" width="9.140625" style="242"/>
    <col min="1263" max="1263" width="61.7109375" style="242" customWidth="1"/>
    <col min="1264" max="1264" width="18.5703125" style="242" customWidth="1"/>
    <col min="1265" max="1304" width="16.85546875" style="242" customWidth="1"/>
    <col min="1305" max="1306" width="18.5703125" style="242" customWidth="1"/>
    <col min="1307" max="1307" width="21.7109375" style="242" customWidth="1"/>
    <col min="1308" max="1518" width="9.140625" style="242"/>
    <col min="1519" max="1519" width="61.7109375" style="242" customWidth="1"/>
    <col min="1520" max="1520" width="18.5703125" style="242" customWidth="1"/>
    <col min="1521" max="1560" width="16.85546875" style="242" customWidth="1"/>
    <col min="1561" max="1562" width="18.5703125" style="242" customWidth="1"/>
    <col min="1563" max="1563" width="21.7109375" style="242" customWidth="1"/>
    <col min="1564" max="1774" width="9.140625" style="242"/>
    <col min="1775" max="1775" width="61.7109375" style="242" customWidth="1"/>
    <col min="1776" max="1776" width="18.5703125" style="242" customWidth="1"/>
    <col min="1777" max="1816" width="16.85546875" style="242" customWidth="1"/>
    <col min="1817" max="1818" width="18.5703125" style="242" customWidth="1"/>
    <col min="1819" max="1819" width="21.7109375" style="242" customWidth="1"/>
    <col min="1820" max="2030" width="9.140625" style="242"/>
    <col min="2031" max="2031" width="61.7109375" style="242" customWidth="1"/>
    <col min="2032" max="2032" width="18.5703125" style="242" customWidth="1"/>
    <col min="2033" max="2072" width="16.85546875" style="242" customWidth="1"/>
    <col min="2073" max="2074" width="18.5703125" style="242" customWidth="1"/>
    <col min="2075" max="2075" width="21.7109375" style="242" customWidth="1"/>
    <col min="2076" max="2286" width="9.140625" style="242"/>
    <col min="2287" max="2287" width="61.7109375" style="242" customWidth="1"/>
    <col min="2288" max="2288" width="18.5703125" style="242" customWidth="1"/>
    <col min="2289" max="2328" width="16.85546875" style="242" customWidth="1"/>
    <col min="2329" max="2330" width="18.5703125" style="242" customWidth="1"/>
    <col min="2331" max="2331" width="21.7109375" style="242" customWidth="1"/>
    <col min="2332" max="2542" width="9.140625" style="242"/>
    <col min="2543" max="2543" width="61.7109375" style="242" customWidth="1"/>
    <col min="2544" max="2544" width="18.5703125" style="242" customWidth="1"/>
    <col min="2545" max="2584" width="16.85546875" style="242" customWidth="1"/>
    <col min="2585" max="2586" width="18.5703125" style="242" customWidth="1"/>
    <col min="2587" max="2587" width="21.7109375" style="242" customWidth="1"/>
    <col min="2588" max="2798" width="9.140625" style="242"/>
    <col min="2799" max="2799" width="61.7109375" style="242" customWidth="1"/>
    <col min="2800" max="2800" width="18.5703125" style="242" customWidth="1"/>
    <col min="2801" max="2840" width="16.85546875" style="242" customWidth="1"/>
    <col min="2841" max="2842" width="18.5703125" style="242" customWidth="1"/>
    <col min="2843" max="2843" width="21.7109375" style="242" customWidth="1"/>
    <col min="2844" max="3054" width="9.140625" style="242"/>
    <col min="3055" max="3055" width="61.7109375" style="242" customWidth="1"/>
    <col min="3056" max="3056" width="18.5703125" style="242" customWidth="1"/>
    <col min="3057" max="3096" width="16.85546875" style="242" customWidth="1"/>
    <col min="3097" max="3098" width="18.5703125" style="242" customWidth="1"/>
    <col min="3099" max="3099" width="21.7109375" style="242" customWidth="1"/>
    <col min="3100" max="3310" width="9.140625" style="242"/>
    <col min="3311" max="3311" width="61.7109375" style="242" customWidth="1"/>
    <col min="3312" max="3312" width="18.5703125" style="242" customWidth="1"/>
    <col min="3313" max="3352" width="16.85546875" style="242" customWidth="1"/>
    <col min="3353" max="3354" width="18.5703125" style="242" customWidth="1"/>
    <col min="3355" max="3355" width="21.7109375" style="242" customWidth="1"/>
    <col min="3356" max="3566" width="9.140625" style="242"/>
    <col min="3567" max="3567" width="61.7109375" style="242" customWidth="1"/>
    <col min="3568" max="3568" width="18.5703125" style="242" customWidth="1"/>
    <col min="3569" max="3608" width="16.85546875" style="242" customWidth="1"/>
    <col min="3609" max="3610" width="18.5703125" style="242" customWidth="1"/>
    <col min="3611" max="3611" width="21.7109375" style="242" customWidth="1"/>
    <col min="3612" max="3822" width="9.140625" style="242"/>
    <col min="3823" max="3823" width="61.7109375" style="242" customWidth="1"/>
    <col min="3824" max="3824" width="18.5703125" style="242" customWidth="1"/>
    <col min="3825" max="3864" width="16.85546875" style="242" customWidth="1"/>
    <col min="3865" max="3866" width="18.5703125" style="242" customWidth="1"/>
    <col min="3867" max="3867" width="21.7109375" style="242" customWidth="1"/>
    <col min="3868" max="4078" width="9.140625" style="242"/>
    <col min="4079" max="4079" width="61.7109375" style="242" customWidth="1"/>
    <col min="4080" max="4080" width="18.5703125" style="242" customWidth="1"/>
    <col min="4081" max="4120" width="16.85546875" style="242" customWidth="1"/>
    <col min="4121" max="4122" width="18.5703125" style="242" customWidth="1"/>
    <col min="4123" max="4123" width="21.7109375" style="242" customWidth="1"/>
    <col min="4124" max="4334" width="9.140625" style="242"/>
    <col min="4335" max="4335" width="61.7109375" style="242" customWidth="1"/>
    <col min="4336" max="4336" width="18.5703125" style="242" customWidth="1"/>
    <col min="4337" max="4376" width="16.85546875" style="242" customWidth="1"/>
    <col min="4377" max="4378" width="18.5703125" style="242" customWidth="1"/>
    <col min="4379" max="4379" width="21.7109375" style="242" customWidth="1"/>
    <col min="4380" max="4590" width="9.140625" style="242"/>
    <col min="4591" max="4591" width="61.7109375" style="242" customWidth="1"/>
    <col min="4592" max="4592" width="18.5703125" style="242" customWidth="1"/>
    <col min="4593" max="4632" width="16.85546875" style="242" customWidth="1"/>
    <col min="4633" max="4634" width="18.5703125" style="242" customWidth="1"/>
    <col min="4635" max="4635" width="21.7109375" style="242" customWidth="1"/>
    <col min="4636" max="4846" width="9.140625" style="242"/>
    <col min="4847" max="4847" width="61.7109375" style="242" customWidth="1"/>
    <col min="4848" max="4848" width="18.5703125" style="242" customWidth="1"/>
    <col min="4849" max="4888" width="16.85546875" style="242" customWidth="1"/>
    <col min="4889" max="4890" width="18.5703125" style="242" customWidth="1"/>
    <col min="4891" max="4891" width="21.7109375" style="242" customWidth="1"/>
    <col min="4892" max="5102" width="9.140625" style="242"/>
    <col min="5103" max="5103" width="61.7109375" style="242" customWidth="1"/>
    <col min="5104" max="5104" width="18.5703125" style="242" customWidth="1"/>
    <col min="5105" max="5144" width="16.85546875" style="242" customWidth="1"/>
    <col min="5145" max="5146" width="18.5703125" style="242" customWidth="1"/>
    <col min="5147" max="5147" width="21.7109375" style="242" customWidth="1"/>
    <col min="5148" max="5358" width="9.140625" style="242"/>
    <col min="5359" max="5359" width="61.7109375" style="242" customWidth="1"/>
    <col min="5360" max="5360" width="18.5703125" style="242" customWidth="1"/>
    <col min="5361" max="5400" width="16.85546875" style="242" customWidth="1"/>
    <col min="5401" max="5402" width="18.5703125" style="242" customWidth="1"/>
    <col min="5403" max="5403" width="21.7109375" style="242" customWidth="1"/>
    <col min="5404" max="5614" width="9.140625" style="242"/>
    <col min="5615" max="5615" width="61.7109375" style="242" customWidth="1"/>
    <col min="5616" max="5616" width="18.5703125" style="242" customWidth="1"/>
    <col min="5617" max="5656" width="16.85546875" style="242" customWidth="1"/>
    <col min="5657" max="5658" width="18.5703125" style="242" customWidth="1"/>
    <col min="5659" max="5659" width="21.7109375" style="242" customWidth="1"/>
    <col min="5660" max="5870" width="9.140625" style="242"/>
    <col min="5871" max="5871" width="61.7109375" style="242" customWidth="1"/>
    <col min="5872" max="5872" width="18.5703125" style="242" customWidth="1"/>
    <col min="5873" max="5912" width="16.85546875" style="242" customWidth="1"/>
    <col min="5913" max="5914" width="18.5703125" style="242" customWidth="1"/>
    <col min="5915" max="5915" width="21.7109375" style="242" customWidth="1"/>
    <col min="5916" max="6126" width="9.140625" style="242"/>
    <col min="6127" max="6127" width="61.7109375" style="242" customWidth="1"/>
    <col min="6128" max="6128" width="18.5703125" style="242" customWidth="1"/>
    <col min="6129" max="6168" width="16.85546875" style="242" customWidth="1"/>
    <col min="6169" max="6170" width="18.5703125" style="242" customWidth="1"/>
    <col min="6171" max="6171" width="21.7109375" style="242" customWidth="1"/>
    <col min="6172" max="6382" width="9.140625" style="242"/>
    <col min="6383" max="6383" width="61.7109375" style="242" customWidth="1"/>
    <col min="6384" max="6384" width="18.5703125" style="242" customWidth="1"/>
    <col min="6385" max="6424" width="16.85546875" style="242" customWidth="1"/>
    <col min="6425" max="6426" width="18.5703125" style="242" customWidth="1"/>
    <col min="6427" max="6427" width="21.7109375" style="242" customWidth="1"/>
    <col min="6428" max="6638" width="9.140625" style="242"/>
    <col min="6639" max="6639" width="61.7109375" style="242" customWidth="1"/>
    <col min="6640" max="6640" width="18.5703125" style="242" customWidth="1"/>
    <col min="6641" max="6680" width="16.85546875" style="242" customWidth="1"/>
    <col min="6681" max="6682" width="18.5703125" style="242" customWidth="1"/>
    <col min="6683" max="6683" width="21.7109375" style="242" customWidth="1"/>
    <col min="6684" max="6894" width="9.140625" style="242"/>
    <col min="6895" max="6895" width="61.7109375" style="242" customWidth="1"/>
    <col min="6896" max="6896" width="18.5703125" style="242" customWidth="1"/>
    <col min="6897" max="6936" width="16.85546875" style="242" customWidth="1"/>
    <col min="6937" max="6938" width="18.5703125" style="242" customWidth="1"/>
    <col min="6939" max="6939" width="21.7109375" style="242" customWidth="1"/>
    <col min="6940" max="7150" width="9.140625" style="242"/>
    <col min="7151" max="7151" width="61.7109375" style="242" customWidth="1"/>
    <col min="7152" max="7152" width="18.5703125" style="242" customWidth="1"/>
    <col min="7153" max="7192" width="16.85546875" style="242" customWidth="1"/>
    <col min="7193" max="7194" width="18.5703125" style="242" customWidth="1"/>
    <col min="7195" max="7195" width="21.7109375" style="242" customWidth="1"/>
    <col min="7196" max="7406" width="9.140625" style="242"/>
    <col min="7407" max="7407" width="61.7109375" style="242" customWidth="1"/>
    <col min="7408" max="7408" width="18.5703125" style="242" customWidth="1"/>
    <col min="7409" max="7448" width="16.85546875" style="242" customWidth="1"/>
    <col min="7449" max="7450" width="18.5703125" style="242" customWidth="1"/>
    <col min="7451" max="7451" width="21.7109375" style="242" customWidth="1"/>
    <col min="7452" max="7662" width="9.140625" style="242"/>
    <col min="7663" max="7663" width="61.7109375" style="242" customWidth="1"/>
    <col min="7664" max="7664" width="18.5703125" style="242" customWidth="1"/>
    <col min="7665" max="7704" width="16.85546875" style="242" customWidth="1"/>
    <col min="7705" max="7706" width="18.5703125" style="242" customWidth="1"/>
    <col min="7707" max="7707" width="21.7109375" style="242" customWidth="1"/>
    <col min="7708" max="7918" width="9.140625" style="242"/>
    <col min="7919" max="7919" width="61.7109375" style="242" customWidth="1"/>
    <col min="7920" max="7920" width="18.5703125" style="242" customWidth="1"/>
    <col min="7921" max="7960" width="16.85546875" style="242" customWidth="1"/>
    <col min="7961" max="7962" width="18.5703125" style="242" customWidth="1"/>
    <col min="7963" max="7963" width="21.7109375" style="242" customWidth="1"/>
    <col min="7964" max="8174" width="9.140625" style="242"/>
    <col min="8175" max="8175" width="61.7109375" style="242" customWidth="1"/>
    <col min="8176" max="8176" width="18.5703125" style="242" customWidth="1"/>
    <col min="8177" max="8216" width="16.85546875" style="242" customWidth="1"/>
    <col min="8217" max="8218" width="18.5703125" style="242" customWidth="1"/>
    <col min="8219" max="8219" width="21.7109375" style="242" customWidth="1"/>
    <col min="8220" max="8430" width="9.140625" style="242"/>
    <col min="8431" max="8431" width="61.7109375" style="242" customWidth="1"/>
    <col min="8432" max="8432" width="18.5703125" style="242" customWidth="1"/>
    <col min="8433" max="8472" width="16.85546875" style="242" customWidth="1"/>
    <col min="8473" max="8474" width="18.5703125" style="242" customWidth="1"/>
    <col min="8475" max="8475" width="21.7109375" style="242" customWidth="1"/>
    <col min="8476" max="8686" width="9.140625" style="242"/>
    <col min="8687" max="8687" width="61.7109375" style="242" customWidth="1"/>
    <col min="8688" max="8688" width="18.5703125" style="242" customWidth="1"/>
    <col min="8689" max="8728" width="16.85546875" style="242" customWidth="1"/>
    <col min="8729" max="8730" width="18.5703125" style="242" customWidth="1"/>
    <col min="8731" max="8731" width="21.7109375" style="242" customWidth="1"/>
    <col min="8732" max="8942" width="9.140625" style="242"/>
    <col min="8943" max="8943" width="61.7109375" style="242" customWidth="1"/>
    <col min="8944" max="8944" width="18.5703125" style="242" customWidth="1"/>
    <col min="8945" max="8984" width="16.85546875" style="242" customWidth="1"/>
    <col min="8985" max="8986" width="18.5703125" style="242" customWidth="1"/>
    <col min="8987" max="8987" width="21.7109375" style="242" customWidth="1"/>
    <col min="8988" max="9198" width="9.140625" style="242"/>
    <col min="9199" max="9199" width="61.7109375" style="242" customWidth="1"/>
    <col min="9200" max="9200" width="18.5703125" style="242" customWidth="1"/>
    <col min="9201" max="9240" width="16.85546875" style="242" customWidth="1"/>
    <col min="9241" max="9242" width="18.5703125" style="242" customWidth="1"/>
    <col min="9243" max="9243" width="21.7109375" style="242" customWidth="1"/>
    <col min="9244" max="9454" width="9.140625" style="242"/>
    <col min="9455" max="9455" width="61.7109375" style="242" customWidth="1"/>
    <col min="9456" max="9456" width="18.5703125" style="242" customWidth="1"/>
    <col min="9457" max="9496" width="16.85546875" style="242" customWidth="1"/>
    <col min="9497" max="9498" width="18.5703125" style="242" customWidth="1"/>
    <col min="9499" max="9499" width="21.7109375" style="242" customWidth="1"/>
    <col min="9500" max="9710" width="9.140625" style="242"/>
    <col min="9711" max="9711" width="61.7109375" style="242" customWidth="1"/>
    <col min="9712" max="9712" width="18.5703125" style="242" customWidth="1"/>
    <col min="9713" max="9752" width="16.85546875" style="242" customWidth="1"/>
    <col min="9753" max="9754" width="18.5703125" style="242" customWidth="1"/>
    <col min="9755" max="9755" width="21.7109375" style="242" customWidth="1"/>
    <col min="9756" max="9966" width="9.140625" style="242"/>
    <col min="9967" max="9967" width="61.7109375" style="242" customWidth="1"/>
    <col min="9968" max="9968" width="18.5703125" style="242" customWidth="1"/>
    <col min="9969" max="10008" width="16.85546875" style="242" customWidth="1"/>
    <col min="10009" max="10010" width="18.5703125" style="242" customWidth="1"/>
    <col min="10011" max="10011" width="21.7109375" style="242" customWidth="1"/>
    <col min="10012" max="10222" width="9.140625" style="242"/>
    <col min="10223" max="10223" width="61.7109375" style="242" customWidth="1"/>
    <col min="10224" max="10224" width="18.5703125" style="242" customWidth="1"/>
    <col min="10225" max="10264" width="16.85546875" style="242" customWidth="1"/>
    <col min="10265" max="10266" width="18.5703125" style="242" customWidth="1"/>
    <col min="10267" max="10267" width="21.7109375" style="242" customWidth="1"/>
    <col min="10268" max="10478" width="9.140625" style="242"/>
    <col min="10479" max="10479" width="61.7109375" style="242" customWidth="1"/>
    <col min="10480" max="10480" width="18.5703125" style="242" customWidth="1"/>
    <col min="10481" max="10520" width="16.85546875" style="242" customWidth="1"/>
    <col min="10521" max="10522" width="18.5703125" style="242" customWidth="1"/>
    <col min="10523" max="10523" width="21.7109375" style="242" customWidth="1"/>
    <col min="10524" max="10734" width="9.140625" style="242"/>
    <col min="10735" max="10735" width="61.7109375" style="242" customWidth="1"/>
    <col min="10736" max="10736" width="18.5703125" style="242" customWidth="1"/>
    <col min="10737" max="10776" width="16.85546875" style="242" customWidth="1"/>
    <col min="10777" max="10778" width="18.5703125" style="242" customWidth="1"/>
    <col min="10779" max="10779" width="21.7109375" style="242" customWidth="1"/>
    <col min="10780" max="10990" width="9.140625" style="242"/>
    <col min="10991" max="10991" width="61.7109375" style="242" customWidth="1"/>
    <col min="10992" max="10992" width="18.5703125" style="242" customWidth="1"/>
    <col min="10993" max="11032" width="16.85546875" style="242" customWidth="1"/>
    <col min="11033" max="11034" width="18.5703125" style="242" customWidth="1"/>
    <col min="11035" max="11035" width="21.7109375" style="242" customWidth="1"/>
    <col min="11036" max="11246" width="9.140625" style="242"/>
    <col min="11247" max="11247" width="61.7109375" style="242" customWidth="1"/>
    <col min="11248" max="11248" width="18.5703125" style="242" customWidth="1"/>
    <col min="11249" max="11288" width="16.85546875" style="242" customWidth="1"/>
    <col min="11289" max="11290" width="18.5703125" style="242" customWidth="1"/>
    <col min="11291" max="11291" width="21.7109375" style="242" customWidth="1"/>
    <col min="11292" max="11502" width="9.140625" style="242"/>
    <col min="11503" max="11503" width="61.7109375" style="242" customWidth="1"/>
    <col min="11504" max="11504" width="18.5703125" style="242" customWidth="1"/>
    <col min="11505" max="11544" width="16.85546875" style="242" customWidth="1"/>
    <col min="11545" max="11546" width="18.5703125" style="242" customWidth="1"/>
    <col min="11547" max="11547" width="21.7109375" style="242" customWidth="1"/>
    <col min="11548" max="11758" width="9.140625" style="242"/>
    <col min="11759" max="11759" width="61.7109375" style="242" customWidth="1"/>
    <col min="11760" max="11760" width="18.5703125" style="242" customWidth="1"/>
    <col min="11761" max="11800" width="16.85546875" style="242" customWidth="1"/>
    <col min="11801" max="11802" width="18.5703125" style="242" customWidth="1"/>
    <col min="11803" max="11803" width="21.7109375" style="242" customWidth="1"/>
    <col min="11804" max="12014" width="9.140625" style="242"/>
    <col min="12015" max="12015" width="61.7109375" style="242" customWidth="1"/>
    <col min="12016" max="12016" width="18.5703125" style="242" customWidth="1"/>
    <col min="12017" max="12056" width="16.85546875" style="242" customWidth="1"/>
    <col min="12057" max="12058" width="18.5703125" style="242" customWidth="1"/>
    <col min="12059" max="12059" width="21.7109375" style="242" customWidth="1"/>
    <col min="12060" max="12270" width="9.140625" style="242"/>
    <col min="12271" max="12271" width="61.7109375" style="242" customWidth="1"/>
    <col min="12272" max="12272" width="18.5703125" style="242" customWidth="1"/>
    <col min="12273" max="12312" width="16.85546875" style="242" customWidth="1"/>
    <col min="12313" max="12314" width="18.5703125" style="242" customWidth="1"/>
    <col min="12315" max="12315" width="21.7109375" style="242" customWidth="1"/>
    <col min="12316" max="12526" width="9.140625" style="242"/>
    <col min="12527" max="12527" width="61.7109375" style="242" customWidth="1"/>
    <col min="12528" max="12528" width="18.5703125" style="242" customWidth="1"/>
    <col min="12529" max="12568" width="16.85546875" style="242" customWidth="1"/>
    <col min="12569" max="12570" width="18.5703125" style="242" customWidth="1"/>
    <col min="12571" max="12571" width="21.7109375" style="242" customWidth="1"/>
    <col min="12572" max="12782" width="9.140625" style="242"/>
    <col min="12783" max="12783" width="61.7109375" style="242" customWidth="1"/>
    <col min="12784" max="12784" width="18.5703125" style="242" customWidth="1"/>
    <col min="12785" max="12824" width="16.85546875" style="242" customWidth="1"/>
    <col min="12825" max="12826" width="18.5703125" style="242" customWidth="1"/>
    <col min="12827" max="12827" width="21.7109375" style="242" customWidth="1"/>
    <col min="12828" max="13038" width="9.140625" style="242"/>
    <col min="13039" max="13039" width="61.7109375" style="242" customWidth="1"/>
    <col min="13040" max="13040" width="18.5703125" style="242" customWidth="1"/>
    <col min="13041" max="13080" width="16.85546875" style="242" customWidth="1"/>
    <col min="13081" max="13082" width="18.5703125" style="242" customWidth="1"/>
    <col min="13083" max="13083" width="21.7109375" style="242" customWidth="1"/>
    <col min="13084" max="13294" width="9.140625" style="242"/>
    <col min="13295" max="13295" width="61.7109375" style="242" customWidth="1"/>
    <col min="13296" max="13296" width="18.5703125" style="242" customWidth="1"/>
    <col min="13297" max="13336" width="16.85546875" style="242" customWidth="1"/>
    <col min="13337" max="13338" width="18.5703125" style="242" customWidth="1"/>
    <col min="13339" max="13339" width="21.7109375" style="242" customWidth="1"/>
    <col min="13340" max="13550" width="9.140625" style="242"/>
    <col min="13551" max="13551" width="61.7109375" style="242" customWidth="1"/>
    <col min="13552" max="13552" width="18.5703125" style="242" customWidth="1"/>
    <col min="13553" max="13592" width="16.85546875" style="242" customWidth="1"/>
    <col min="13593" max="13594" width="18.5703125" style="242" customWidth="1"/>
    <col min="13595" max="13595" width="21.7109375" style="242" customWidth="1"/>
    <col min="13596" max="13806" width="9.140625" style="242"/>
    <col min="13807" max="13807" width="61.7109375" style="242" customWidth="1"/>
    <col min="13808" max="13808" width="18.5703125" style="242" customWidth="1"/>
    <col min="13809" max="13848" width="16.85546875" style="242" customWidth="1"/>
    <col min="13849" max="13850" width="18.5703125" style="242" customWidth="1"/>
    <col min="13851" max="13851" width="21.7109375" style="242" customWidth="1"/>
    <col min="13852" max="14062" width="9.140625" style="242"/>
    <col min="14063" max="14063" width="61.7109375" style="242" customWidth="1"/>
    <col min="14064" max="14064" width="18.5703125" style="242" customWidth="1"/>
    <col min="14065" max="14104" width="16.85546875" style="242" customWidth="1"/>
    <col min="14105" max="14106" width="18.5703125" style="242" customWidth="1"/>
    <col min="14107" max="14107" width="21.7109375" style="242" customWidth="1"/>
    <col min="14108" max="14318" width="9.140625" style="242"/>
    <col min="14319" max="14319" width="61.7109375" style="242" customWidth="1"/>
    <col min="14320" max="14320" width="18.5703125" style="242" customWidth="1"/>
    <col min="14321" max="14360" width="16.85546875" style="242" customWidth="1"/>
    <col min="14361" max="14362" width="18.5703125" style="242" customWidth="1"/>
    <col min="14363" max="14363" width="21.7109375" style="242" customWidth="1"/>
    <col min="14364" max="14574" width="9.140625" style="242"/>
    <col min="14575" max="14575" width="61.7109375" style="242" customWidth="1"/>
    <col min="14576" max="14576" width="18.5703125" style="242" customWidth="1"/>
    <col min="14577" max="14616" width="16.85546875" style="242" customWidth="1"/>
    <col min="14617" max="14618" width="18.5703125" style="242" customWidth="1"/>
    <col min="14619" max="14619" width="21.7109375" style="242" customWidth="1"/>
    <col min="14620" max="14830" width="9.140625" style="242"/>
    <col min="14831" max="14831" width="61.7109375" style="242" customWidth="1"/>
    <col min="14832" max="14832" width="18.5703125" style="242" customWidth="1"/>
    <col min="14833" max="14872" width="16.85546875" style="242" customWidth="1"/>
    <col min="14873" max="14874" width="18.5703125" style="242" customWidth="1"/>
    <col min="14875" max="14875" width="21.7109375" style="242" customWidth="1"/>
    <col min="14876" max="15086" width="9.140625" style="242"/>
    <col min="15087" max="15087" width="61.7109375" style="242" customWidth="1"/>
    <col min="15088" max="15088" width="18.5703125" style="242" customWidth="1"/>
    <col min="15089" max="15128" width="16.85546875" style="242" customWidth="1"/>
    <col min="15129" max="15130" width="18.5703125" style="242" customWidth="1"/>
    <col min="15131" max="15131" width="21.7109375" style="242" customWidth="1"/>
    <col min="15132" max="15342" width="9.140625" style="242"/>
    <col min="15343" max="15343" width="61.7109375" style="242" customWidth="1"/>
    <col min="15344" max="15344" width="18.5703125" style="242" customWidth="1"/>
    <col min="15345" max="15384" width="16.85546875" style="242" customWidth="1"/>
    <col min="15385" max="15386" width="18.5703125" style="242" customWidth="1"/>
    <col min="15387" max="15387" width="21.7109375" style="242" customWidth="1"/>
    <col min="15388" max="15598" width="9.140625" style="242"/>
    <col min="15599" max="15599" width="61.7109375" style="242" customWidth="1"/>
    <col min="15600" max="15600" width="18.5703125" style="242" customWidth="1"/>
    <col min="15601" max="15640" width="16.85546875" style="242" customWidth="1"/>
    <col min="15641" max="15642" width="18.5703125" style="242" customWidth="1"/>
    <col min="15643" max="15643" width="21.7109375" style="242" customWidth="1"/>
    <col min="15644" max="15854" width="9.140625" style="242"/>
    <col min="15855" max="15855" width="61.7109375" style="242" customWidth="1"/>
    <col min="15856" max="15856" width="18.5703125" style="242" customWidth="1"/>
    <col min="15857" max="15896" width="16.85546875" style="242" customWidth="1"/>
    <col min="15897" max="15898" width="18.5703125" style="242" customWidth="1"/>
    <col min="15899" max="15899" width="21.7109375" style="242" customWidth="1"/>
    <col min="15900" max="16110" width="9.140625" style="242"/>
    <col min="16111" max="16111" width="61.7109375" style="242" customWidth="1"/>
    <col min="16112" max="16112" width="18.5703125" style="242" customWidth="1"/>
    <col min="16113" max="16152" width="16.85546875" style="242" customWidth="1"/>
    <col min="16153" max="16154" width="18.5703125" style="242" customWidth="1"/>
    <col min="16155" max="16155" width="21.7109375" style="242" customWidth="1"/>
    <col min="16156" max="16384" width="9.140625" style="242"/>
  </cols>
  <sheetData>
    <row r="1" spans="1:33" ht="18.75" x14ac:dyDescent="0.2">
      <c r="A1" s="193"/>
      <c r="B1" s="187"/>
      <c r="C1" s="187"/>
      <c r="D1" s="187"/>
      <c r="G1" s="187"/>
      <c r="H1" s="201" t="s">
        <v>66</v>
      </c>
      <c r="I1" s="191"/>
      <c r="J1" s="191"/>
      <c r="K1" s="201"/>
      <c r="L1" s="187"/>
      <c r="M1" s="187"/>
      <c r="N1" s="187"/>
      <c r="O1" s="187"/>
      <c r="P1" s="187"/>
      <c r="Q1" s="187"/>
      <c r="R1" s="187"/>
      <c r="S1" s="187"/>
      <c r="T1" s="187"/>
      <c r="U1" s="187"/>
      <c r="V1" s="187"/>
      <c r="W1" s="187"/>
      <c r="X1" s="187"/>
      <c r="Y1" s="187"/>
      <c r="Z1" s="187"/>
      <c r="AA1" s="187"/>
      <c r="AB1" s="187"/>
      <c r="AC1" s="187"/>
      <c r="AD1" s="187"/>
      <c r="AE1" s="187"/>
      <c r="AF1" s="187"/>
      <c r="AG1" s="187"/>
    </row>
    <row r="2" spans="1:33" ht="18.75" x14ac:dyDescent="0.3">
      <c r="A2" s="193"/>
      <c r="B2" s="187"/>
      <c r="C2" s="187"/>
      <c r="D2" s="187"/>
      <c r="E2" s="242"/>
      <c r="F2" s="242"/>
      <c r="G2" s="187"/>
      <c r="H2" s="190" t="s">
        <v>8</v>
      </c>
      <c r="I2" s="191"/>
      <c r="J2" s="191"/>
      <c r="K2" s="190"/>
      <c r="L2" s="187"/>
      <c r="M2" s="187"/>
      <c r="N2" s="187"/>
      <c r="O2" s="187"/>
      <c r="P2" s="187"/>
      <c r="Q2" s="187"/>
      <c r="R2" s="187"/>
      <c r="S2" s="187"/>
      <c r="T2" s="187"/>
      <c r="U2" s="187"/>
      <c r="V2" s="187"/>
      <c r="W2" s="187"/>
      <c r="X2" s="187"/>
      <c r="Y2" s="187"/>
      <c r="Z2" s="187"/>
      <c r="AA2" s="187"/>
      <c r="AB2" s="187"/>
      <c r="AC2" s="187"/>
      <c r="AD2" s="187"/>
      <c r="AE2" s="187"/>
      <c r="AF2" s="187"/>
      <c r="AG2" s="187"/>
    </row>
    <row r="3" spans="1:33" ht="18.75" x14ac:dyDescent="0.3">
      <c r="A3" s="192"/>
      <c r="B3" s="187"/>
      <c r="C3" s="187"/>
      <c r="D3" s="187"/>
      <c r="E3" s="242"/>
      <c r="F3" s="242"/>
      <c r="G3" s="187"/>
      <c r="H3" s="190" t="s">
        <v>350</v>
      </c>
      <c r="I3" s="191"/>
      <c r="J3" s="191"/>
      <c r="K3" s="190"/>
      <c r="L3" s="187"/>
      <c r="M3" s="187"/>
      <c r="N3" s="187"/>
      <c r="O3" s="187"/>
      <c r="P3" s="187"/>
      <c r="Q3" s="187"/>
      <c r="R3" s="187"/>
      <c r="S3" s="187"/>
      <c r="T3" s="187"/>
      <c r="U3" s="187"/>
      <c r="V3" s="187"/>
      <c r="W3" s="187"/>
      <c r="X3" s="187"/>
      <c r="Y3" s="187"/>
      <c r="Z3" s="187"/>
      <c r="AA3" s="187"/>
      <c r="AB3" s="187"/>
      <c r="AC3" s="187"/>
      <c r="AD3" s="187"/>
      <c r="AE3" s="187"/>
      <c r="AF3" s="187"/>
      <c r="AG3" s="187"/>
    </row>
    <row r="4" spans="1:33" ht="18.75" x14ac:dyDescent="0.3">
      <c r="A4" s="192"/>
      <c r="B4" s="187"/>
      <c r="C4" s="187"/>
      <c r="D4" s="187"/>
      <c r="E4" s="187"/>
      <c r="F4" s="187"/>
      <c r="G4" s="187"/>
      <c r="H4" s="187"/>
      <c r="I4" s="191"/>
      <c r="J4" s="191"/>
      <c r="K4" s="190"/>
      <c r="L4" s="187"/>
      <c r="M4" s="187"/>
      <c r="N4" s="187"/>
      <c r="O4" s="187"/>
      <c r="P4" s="187"/>
      <c r="Q4" s="187"/>
      <c r="R4" s="187"/>
      <c r="S4" s="187"/>
      <c r="T4" s="187"/>
      <c r="U4" s="187"/>
      <c r="V4" s="187"/>
      <c r="W4" s="187"/>
      <c r="X4" s="187"/>
      <c r="Y4" s="187"/>
      <c r="Z4" s="187"/>
      <c r="AA4" s="187"/>
      <c r="AB4" s="187"/>
      <c r="AC4" s="187"/>
      <c r="AD4" s="187"/>
      <c r="AE4" s="187"/>
      <c r="AF4" s="187"/>
      <c r="AG4" s="187"/>
    </row>
    <row r="5" spans="1:33" x14ac:dyDescent="0.2">
      <c r="A5" s="430" t="str">
        <f>'1. паспорт местоположение'!A5:C5</f>
        <v>Год раскрытия информации: 2023 год</v>
      </c>
      <c r="B5" s="430"/>
      <c r="C5" s="430"/>
      <c r="D5" s="430"/>
      <c r="E5" s="430"/>
      <c r="F5" s="430"/>
      <c r="G5" s="430"/>
      <c r="H5" s="430"/>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row>
    <row r="6" spans="1:33" ht="18.75" x14ac:dyDescent="0.3">
      <c r="A6" s="192"/>
      <c r="B6" s="187"/>
      <c r="C6" s="187"/>
      <c r="D6" s="187"/>
      <c r="E6" s="187"/>
      <c r="F6" s="187"/>
      <c r="G6" s="187"/>
      <c r="H6" s="187"/>
      <c r="I6" s="191"/>
      <c r="J6" s="191"/>
      <c r="K6" s="190"/>
      <c r="L6" s="187"/>
      <c r="M6" s="187"/>
      <c r="N6" s="187"/>
      <c r="O6" s="187"/>
      <c r="P6" s="187"/>
      <c r="Q6" s="187"/>
      <c r="R6" s="187"/>
      <c r="S6" s="187"/>
      <c r="T6" s="187"/>
      <c r="U6" s="187"/>
      <c r="V6" s="187"/>
      <c r="W6" s="187"/>
      <c r="X6" s="187"/>
      <c r="Y6" s="187"/>
      <c r="Z6" s="187"/>
      <c r="AA6" s="187"/>
      <c r="AB6" s="187"/>
      <c r="AC6" s="187"/>
      <c r="AD6" s="187"/>
      <c r="AE6" s="187"/>
      <c r="AF6" s="187"/>
      <c r="AG6" s="187"/>
    </row>
    <row r="7" spans="1:33" ht="18.75" x14ac:dyDescent="0.2">
      <c r="A7" s="377" t="s">
        <v>7</v>
      </c>
      <c r="B7" s="377"/>
      <c r="C7" s="377"/>
      <c r="D7" s="377"/>
      <c r="E7" s="377"/>
      <c r="F7" s="377"/>
      <c r="G7" s="377"/>
      <c r="H7" s="377"/>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row>
    <row r="8" spans="1:33" ht="18.75" x14ac:dyDescent="0.2">
      <c r="A8" s="189"/>
      <c r="B8" s="189"/>
      <c r="C8" s="189"/>
      <c r="D8" s="189"/>
      <c r="E8" s="189"/>
      <c r="F8" s="189"/>
      <c r="G8" s="189"/>
      <c r="H8" s="189"/>
      <c r="I8" s="189"/>
      <c r="J8" s="189"/>
      <c r="K8" s="189"/>
      <c r="L8" s="188"/>
      <c r="M8" s="188"/>
      <c r="N8" s="188"/>
      <c r="O8" s="188"/>
      <c r="P8" s="188"/>
      <c r="Q8" s="188"/>
      <c r="R8" s="188"/>
      <c r="S8" s="188"/>
      <c r="T8" s="188"/>
      <c r="U8" s="188"/>
      <c r="V8" s="188"/>
      <c r="W8" s="188"/>
      <c r="X8" s="188"/>
      <c r="Y8" s="188"/>
      <c r="Z8" s="187"/>
      <c r="AA8" s="187"/>
      <c r="AB8" s="187"/>
      <c r="AC8" s="187"/>
      <c r="AD8" s="187"/>
      <c r="AE8" s="187"/>
      <c r="AF8" s="187"/>
      <c r="AG8" s="187"/>
    </row>
    <row r="9" spans="1:33" ht="18.75" x14ac:dyDescent="0.2">
      <c r="A9" s="386" t="str">
        <f>'1. паспорт местоположение'!A9:C9</f>
        <v>Акционерное общество "Россети Янтарь"</v>
      </c>
      <c r="B9" s="386"/>
      <c r="C9" s="386"/>
      <c r="D9" s="386"/>
      <c r="E9" s="386"/>
      <c r="F9" s="386"/>
      <c r="G9" s="386"/>
      <c r="H9" s="386"/>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row>
    <row r="10" spans="1:33" x14ac:dyDescent="0.2">
      <c r="A10" s="373" t="s">
        <v>6</v>
      </c>
      <c r="B10" s="373"/>
      <c r="C10" s="373"/>
      <c r="D10" s="373"/>
      <c r="E10" s="373"/>
      <c r="F10" s="373"/>
      <c r="G10" s="373"/>
      <c r="H10" s="373"/>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row>
    <row r="11" spans="1:33" ht="18.75" x14ac:dyDescent="0.2">
      <c r="A11" s="189"/>
      <c r="B11" s="189"/>
      <c r="C11" s="189"/>
      <c r="D11" s="189"/>
      <c r="E11" s="189"/>
      <c r="F11" s="189"/>
      <c r="G11" s="189"/>
      <c r="H11" s="189"/>
      <c r="I11" s="189"/>
      <c r="J11" s="189"/>
      <c r="K11" s="189"/>
      <c r="L11" s="188"/>
      <c r="M11" s="188"/>
      <c r="N11" s="188"/>
      <c r="O11" s="188"/>
      <c r="P11" s="188"/>
      <c r="Q11" s="188"/>
      <c r="R11" s="188"/>
      <c r="S11" s="188"/>
      <c r="T11" s="188"/>
      <c r="U11" s="188"/>
      <c r="V11" s="188"/>
      <c r="W11" s="188"/>
      <c r="X11" s="188"/>
      <c r="Y11" s="188"/>
      <c r="Z11" s="187"/>
      <c r="AA11" s="187"/>
      <c r="AB11" s="187"/>
      <c r="AC11" s="187"/>
      <c r="AD11" s="187"/>
      <c r="AE11" s="187"/>
      <c r="AF11" s="187"/>
      <c r="AG11" s="187"/>
    </row>
    <row r="12" spans="1:33" ht="18.75" x14ac:dyDescent="0.2">
      <c r="A12" s="386" t="str">
        <f>'1. паспорт местоположение'!A12:C12</f>
        <v>F_obj_111001_3099</v>
      </c>
      <c r="B12" s="386"/>
      <c r="C12" s="386"/>
      <c r="D12" s="386"/>
      <c r="E12" s="386"/>
      <c r="F12" s="386"/>
      <c r="G12" s="386"/>
      <c r="H12" s="386"/>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row>
    <row r="13" spans="1:33" x14ac:dyDescent="0.2">
      <c r="A13" s="373" t="s">
        <v>5</v>
      </c>
      <c r="B13" s="373"/>
      <c r="C13" s="373"/>
      <c r="D13" s="373"/>
      <c r="E13" s="373"/>
      <c r="F13" s="373"/>
      <c r="G13" s="373"/>
      <c r="H13" s="373"/>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row>
    <row r="14" spans="1:33"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4"/>
      <c r="AA14" s="184"/>
      <c r="AB14" s="184"/>
      <c r="AC14" s="184"/>
      <c r="AD14" s="184"/>
      <c r="AE14" s="184"/>
      <c r="AF14" s="184"/>
      <c r="AG14" s="184"/>
    </row>
    <row r="15" spans="1:33" ht="67.5" customHeight="1" x14ac:dyDescent="0.2">
      <c r="A15" s="429" t="str">
        <f>'1. паспорт местоположение'!A15:C15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9"/>
      <c r="C15" s="429"/>
      <c r="D15" s="429"/>
      <c r="E15" s="429"/>
      <c r="F15" s="429"/>
      <c r="G15" s="429"/>
      <c r="H15" s="429"/>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row>
    <row r="16" spans="1:33" x14ac:dyDescent="0.2">
      <c r="A16" s="373" t="s">
        <v>4</v>
      </c>
      <c r="B16" s="373"/>
      <c r="C16" s="373"/>
      <c r="D16" s="373"/>
      <c r="E16" s="373"/>
      <c r="F16" s="373"/>
      <c r="G16" s="373"/>
      <c r="H16" s="373"/>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row>
    <row r="17" spans="1:33" ht="18.75" x14ac:dyDescent="0.2">
      <c r="A17" s="180"/>
      <c r="B17" s="180"/>
      <c r="C17" s="180"/>
      <c r="D17" s="180"/>
      <c r="E17" s="180"/>
      <c r="F17" s="180"/>
      <c r="G17" s="180"/>
      <c r="H17" s="180"/>
      <c r="I17" s="180"/>
      <c r="J17" s="180"/>
      <c r="K17" s="180"/>
      <c r="L17" s="180"/>
      <c r="M17" s="180"/>
      <c r="N17" s="180"/>
      <c r="O17" s="180"/>
      <c r="P17" s="180"/>
      <c r="Q17" s="180"/>
      <c r="R17" s="180"/>
      <c r="S17" s="180"/>
      <c r="T17" s="180"/>
      <c r="U17" s="180"/>
      <c r="V17" s="180"/>
      <c r="W17" s="179"/>
      <c r="X17" s="179"/>
      <c r="Y17" s="179"/>
      <c r="Z17" s="179"/>
      <c r="AA17" s="179"/>
      <c r="AB17" s="179"/>
      <c r="AC17" s="179"/>
      <c r="AD17" s="179"/>
      <c r="AE17" s="179"/>
      <c r="AF17" s="179"/>
      <c r="AG17" s="179"/>
    </row>
    <row r="18" spans="1:33" ht="18.75" x14ac:dyDescent="0.2">
      <c r="A18" s="386" t="s">
        <v>496</v>
      </c>
      <c r="B18" s="386"/>
      <c r="C18" s="386"/>
      <c r="D18" s="386"/>
      <c r="E18" s="386"/>
      <c r="F18" s="386"/>
      <c r="G18" s="386"/>
      <c r="H18" s="386"/>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row>
    <row r="19" spans="1:33" x14ac:dyDescent="0.2">
      <c r="A19" s="244"/>
      <c r="Q19" s="245"/>
    </row>
    <row r="20" spans="1:33" x14ac:dyDescent="0.2">
      <c r="A20" s="244"/>
      <c r="Q20" s="245"/>
    </row>
    <row r="21" spans="1:33" x14ac:dyDescent="0.2">
      <c r="A21" s="244"/>
      <c r="Q21" s="245"/>
    </row>
    <row r="22" spans="1:33" x14ac:dyDescent="0.2">
      <c r="A22" s="244"/>
      <c r="Q22" s="245"/>
    </row>
    <row r="23" spans="1:33" x14ac:dyDescent="0.2">
      <c r="D23" s="247"/>
      <c r="Q23" s="245"/>
    </row>
    <row r="24" spans="1:33" ht="16.5" thickBot="1" x14ac:dyDescent="0.25">
      <c r="A24" s="248" t="s">
        <v>349</v>
      </c>
      <c r="B24" s="249" t="s">
        <v>1</v>
      </c>
      <c r="D24" s="250"/>
      <c r="E24" s="251"/>
      <c r="F24" s="251"/>
      <c r="G24" s="251"/>
      <c r="H24" s="251"/>
    </row>
    <row r="25" spans="1:33" x14ac:dyDescent="0.2">
      <c r="A25" s="252" t="s">
        <v>535</v>
      </c>
      <c r="B25" s="253">
        <f>'6.2. Паспорт фин осв ввод'!U52*1000000</f>
        <v>29189547.869999997</v>
      </c>
    </row>
    <row r="26" spans="1:33" x14ac:dyDescent="0.2">
      <c r="A26" s="254" t="s">
        <v>347</v>
      </c>
      <c r="B26" s="255">
        <v>0</v>
      </c>
    </row>
    <row r="27" spans="1:33" x14ac:dyDescent="0.2">
      <c r="A27" s="254" t="s">
        <v>345</v>
      </c>
      <c r="B27" s="255">
        <v>30</v>
      </c>
      <c r="D27" s="247" t="s">
        <v>348</v>
      </c>
    </row>
    <row r="28" spans="1:33" ht="16.149999999999999" customHeight="1" thickBot="1" x14ac:dyDescent="0.25">
      <c r="A28" s="256" t="s">
        <v>343</v>
      </c>
      <c r="B28" s="257">
        <v>1</v>
      </c>
      <c r="D28" s="418" t="s">
        <v>346</v>
      </c>
      <c r="E28" s="419"/>
      <c r="F28" s="420"/>
      <c r="G28" s="421" t="str">
        <f>IF(SUM(B89:L89)=0,"не окупается",SUM(B89:L89))</f>
        <v>не окупается</v>
      </c>
      <c r="H28" s="422"/>
    </row>
    <row r="29" spans="1:33" ht="15.6" customHeight="1" x14ac:dyDescent="0.2">
      <c r="A29" s="252" t="s">
        <v>341</v>
      </c>
      <c r="B29" s="253">
        <f>B25*0.01</f>
        <v>291895.47869999998</v>
      </c>
      <c r="D29" s="418" t="s">
        <v>344</v>
      </c>
      <c r="E29" s="419"/>
      <c r="F29" s="420"/>
      <c r="G29" s="421" t="str">
        <f>IF(SUM(B90:L90)=0,"не окупается",SUM(B90:L90))</f>
        <v>не окупается</v>
      </c>
      <c r="H29" s="422"/>
    </row>
    <row r="30" spans="1:33" ht="27.6" customHeight="1" x14ac:dyDescent="0.2">
      <c r="A30" s="254" t="s">
        <v>536</v>
      </c>
      <c r="B30" s="255">
        <v>1</v>
      </c>
      <c r="D30" s="418" t="s">
        <v>342</v>
      </c>
      <c r="E30" s="419"/>
      <c r="F30" s="420"/>
      <c r="G30" s="424">
        <f>R87</f>
        <v>-35365112.169970781</v>
      </c>
      <c r="H30" s="425"/>
    </row>
    <row r="31" spans="1:33" x14ac:dyDescent="0.2">
      <c r="A31" s="254" t="s">
        <v>340</v>
      </c>
      <c r="B31" s="255">
        <v>1</v>
      </c>
      <c r="D31" s="426"/>
      <c r="E31" s="427"/>
      <c r="F31" s="428"/>
      <c r="G31" s="426"/>
      <c r="H31" s="428"/>
    </row>
    <row r="32" spans="1:33" x14ac:dyDescent="0.2">
      <c r="A32" s="254" t="s">
        <v>318</v>
      </c>
      <c r="B32" s="255"/>
    </row>
    <row r="33" spans="1:38" x14ac:dyDescent="0.2">
      <c r="A33" s="254" t="s">
        <v>339</v>
      </c>
      <c r="B33" s="255"/>
    </row>
    <row r="34" spans="1:38" x14ac:dyDescent="0.2">
      <c r="A34" s="254" t="s">
        <v>338</v>
      </c>
      <c r="B34" s="255"/>
    </row>
    <row r="35" spans="1:38" x14ac:dyDescent="0.2">
      <c r="A35" s="258"/>
      <c r="B35" s="255"/>
    </row>
    <row r="36" spans="1:38" ht="16.5" thickBot="1" x14ac:dyDescent="0.25">
      <c r="A36" s="256" t="s">
        <v>310</v>
      </c>
      <c r="B36" s="259">
        <v>0.2</v>
      </c>
    </row>
    <row r="37" spans="1:38" x14ac:dyDescent="0.2">
      <c r="A37" s="252" t="s">
        <v>537</v>
      </c>
      <c r="B37" s="253">
        <v>0</v>
      </c>
    </row>
    <row r="38" spans="1:38" x14ac:dyDescent="0.2">
      <c r="A38" s="254" t="s">
        <v>337</v>
      </c>
      <c r="B38" s="255"/>
    </row>
    <row r="39" spans="1:38" ht="16.5" thickBot="1" x14ac:dyDescent="0.25">
      <c r="A39" s="260" t="s">
        <v>336</v>
      </c>
      <c r="B39" s="261"/>
    </row>
    <row r="40" spans="1:38" x14ac:dyDescent="0.2">
      <c r="A40" s="262" t="s">
        <v>538</v>
      </c>
      <c r="B40" s="263">
        <v>1</v>
      </c>
    </row>
    <row r="41" spans="1:38" x14ac:dyDescent="0.2">
      <c r="A41" s="264" t="s">
        <v>335</v>
      </c>
      <c r="B41" s="265"/>
    </row>
    <row r="42" spans="1:38" x14ac:dyDescent="0.2">
      <c r="A42" s="264" t="s">
        <v>334</v>
      </c>
      <c r="B42" s="266"/>
    </row>
    <row r="43" spans="1:38" x14ac:dyDescent="0.2">
      <c r="A43" s="264" t="s">
        <v>333</v>
      </c>
      <c r="B43" s="266">
        <v>0</v>
      </c>
    </row>
    <row r="44" spans="1:38" x14ac:dyDescent="0.2">
      <c r="A44" s="264" t="s">
        <v>332</v>
      </c>
      <c r="B44" s="266">
        <v>0.13</v>
      </c>
    </row>
    <row r="45" spans="1:38" x14ac:dyDescent="0.2">
      <c r="A45" s="264" t="s">
        <v>331</v>
      </c>
      <c r="B45" s="266">
        <f>1-B43</f>
        <v>1</v>
      </c>
    </row>
    <row r="46" spans="1:38" ht="16.5" thickBot="1" x14ac:dyDescent="0.25">
      <c r="A46" s="267" t="s">
        <v>330</v>
      </c>
      <c r="B46" s="268">
        <f>B45*B44+B43*B42*(1-B36)</f>
        <v>0.13</v>
      </c>
      <c r="C46" s="269"/>
    </row>
    <row r="47" spans="1:38" s="272" customFormat="1" x14ac:dyDescent="0.2">
      <c r="A47" s="270" t="s">
        <v>329</v>
      </c>
      <c r="B47" s="271">
        <f>B58</f>
        <v>1</v>
      </c>
      <c r="C47" s="271">
        <f t="shared" ref="C47:AL47" si="0">C58</f>
        <v>2</v>
      </c>
      <c r="D47" s="271">
        <f t="shared" si="0"/>
        <v>3</v>
      </c>
      <c r="E47" s="271">
        <f t="shared" si="0"/>
        <v>4</v>
      </c>
      <c r="F47" s="271">
        <f t="shared" si="0"/>
        <v>5</v>
      </c>
      <c r="G47" s="271">
        <f t="shared" si="0"/>
        <v>6</v>
      </c>
      <c r="H47" s="271">
        <f t="shared" si="0"/>
        <v>7</v>
      </c>
      <c r="I47" s="271">
        <f t="shared" si="0"/>
        <v>8</v>
      </c>
      <c r="J47" s="271">
        <f t="shared" si="0"/>
        <v>9</v>
      </c>
      <c r="K47" s="271">
        <f t="shared" si="0"/>
        <v>10</v>
      </c>
      <c r="L47" s="271">
        <f t="shared" si="0"/>
        <v>11</v>
      </c>
      <c r="M47" s="271">
        <f t="shared" si="0"/>
        <v>12</v>
      </c>
      <c r="N47" s="271">
        <f t="shared" si="0"/>
        <v>13</v>
      </c>
      <c r="O47" s="271">
        <f t="shared" si="0"/>
        <v>14</v>
      </c>
      <c r="P47" s="271">
        <f t="shared" si="0"/>
        <v>15</v>
      </c>
      <c r="Q47" s="271">
        <f t="shared" si="0"/>
        <v>16</v>
      </c>
      <c r="R47" s="271">
        <f t="shared" si="0"/>
        <v>17</v>
      </c>
      <c r="S47" s="271">
        <f t="shared" si="0"/>
        <v>18</v>
      </c>
      <c r="T47" s="271">
        <f t="shared" si="0"/>
        <v>19</v>
      </c>
      <c r="U47" s="271">
        <f t="shared" si="0"/>
        <v>20</v>
      </c>
      <c r="V47" s="271">
        <f t="shared" si="0"/>
        <v>21</v>
      </c>
      <c r="W47" s="271">
        <f t="shared" si="0"/>
        <v>22</v>
      </c>
      <c r="X47" s="271">
        <f t="shared" si="0"/>
        <v>23</v>
      </c>
      <c r="Y47" s="271">
        <f t="shared" si="0"/>
        <v>24</v>
      </c>
      <c r="Z47" s="271">
        <f t="shared" si="0"/>
        <v>25</v>
      </c>
      <c r="AA47" s="271">
        <f t="shared" si="0"/>
        <v>26</v>
      </c>
      <c r="AB47" s="271">
        <f t="shared" si="0"/>
        <v>27</v>
      </c>
      <c r="AC47" s="271">
        <f t="shared" si="0"/>
        <v>28</v>
      </c>
      <c r="AD47" s="271">
        <f t="shared" si="0"/>
        <v>29</v>
      </c>
      <c r="AE47" s="271">
        <f t="shared" si="0"/>
        <v>30</v>
      </c>
      <c r="AF47" s="271">
        <f t="shared" si="0"/>
        <v>31</v>
      </c>
      <c r="AG47" s="271">
        <f t="shared" si="0"/>
        <v>32</v>
      </c>
      <c r="AH47" s="271">
        <f t="shared" si="0"/>
        <v>33</v>
      </c>
      <c r="AI47" s="271">
        <f t="shared" si="0"/>
        <v>34</v>
      </c>
      <c r="AJ47" s="271">
        <f t="shared" si="0"/>
        <v>35</v>
      </c>
      <c r="AK47" s="271">
        <f t="shared" si="0"/>
        <v>36</v>
      </c>
      <c r="AL47" s="271">
        <f t="shared" si="0"/>
        <v>37</v>
      </c>
    </row>
    <row r="48" spans="1:38" s="272" customFormat="1" x14ac:dyDescent="0.2">
      <c r="A48" s="273" t="s">
        <v>328</v>
      </c>
      <c r="B48" s="274">
        <f>B101</f>
        <v>0</v>
      </c>
      <c r="C48" s="274">
        <f t="shared" ref="C48:AL49" si="1">C101</f>
        <v>0</v>
      </c>
      <c r="D48" s="274">
        <f t="shared" si="1"/>
        <v>0</v>
      </c>
      <c r="E48" s="274">
        <f t="shared" si="1"/>
        <v>0</v>
      </c>
      <c r="F48" s="274">
        <f t="shared" si="1"/>
        <v>0</v>
      </c>
      <c r="G48" s="274">
        <f t="shared" si="1"/>
        <v>0</v>
      </c>
      <c r="H48" s="274">
        <f t="shared" si="1"/>
        <v>5.1003564654479999E-2</v>
      </c>
      <c r="I48" s="274">
        <f t="shared" si="1"/>
        <v>4.9001762230179997E-2</v>
      </c>
      <c r="J48" s="274">
        <f t="shared" si="1"/>
        <v>4.7000273037249997E-2</v>
      </c>
      <c r="K48" s="274">
        <f t="shared" si="1"/>
        <v>4.7000273037249997E-2</v>
      </c>
      <c r="L48" s="274">
        <f t="shared" si="1"/>
        <v>4.7000273037249997E-2</v>
      </c>
      <c r="M48" s="274">
        <f t="shared" si="1"/>
        <v>4.7000273037249997E-2</v>
      </c>
      <c r="N48" s="274">
        <f t="shared" si="1"/>
        <v>4.7000273037249997E-2</v>
      </c>
      <c r="O48" s="274">
        <f t="shared" si="1"/>
        <v>4.7000273037249997E-2</v>
      </c>
      <c r="P48" s="274">
        <f t="shared" si="1"/>
        <v>4.7000273037249997E-2</v>
      </c>
      <c r="Q48" s="274">
        <f t="shared" si="1"/>
        <v>4.7000273037249997E-2</v>
      </c>
      <c r="R48" s="274">
        <f t="shared" si="1"/>
        <v>4.7000273037249997E-2</v>
      </c>
      <c r="S48" s="274">
        <f t="shared" si="1"/>
        <v>4.7000273037249997E-2</v>
      </c>
      <c r="T48" s="274">
        <f t="shared" si="1"/>
        <v>4.7000273037249997E-2</v>
      </c>
      <c r="U48" s="274">
        <f t="shared" si="1"/>
        <v>4.7000273037249997E-2</v>
      </c>
      <c r="V48" s="274">
        <f t="shared" si="1"/>
        <v>4.7000273037249997E-2</v>
      </c>
      <c r="W48" s="274">
        <f t="shared" si="1"/>
        <v>4.7000273037249997E-2</v>
      </c>
      <c r="X48" s="274">
        <f t="shared" si="1"/>
        <v>4.7000273037249997E-2</v>
      </c>
      <c r="Y48" s="274">
        <f t="shared" si="1"/>
        <v>4.7000273037249997E-2</v>
      </c>
      <c r="Z48" s="274">
        <f t="shared" si="1"/>
        <v>4.7000273037249997E-2</v>
      </c>
      <c r="AA48" s="274">
        <f t="shared" si="1"/>
        <v>4.7000273037249997E-2</v>
      </c>
      <c r="AB48" s="274">
        <f t="shared" si="1"/>
        <v>4.7000273037249997E-2</v>
      </c>
      <c r="AC48" s="274">
        <f t="shared" si="1"/>
        <v>4.7000273037249997E-2</v>
      </c>
      <c r="AD48" s="274">
        <f t="shared" si="1"/>
        <v>4.7000273037249997E-2</v>
      </c>
      <c r="AE48" s="274">
        <f t="shared" si="1"/>
        <v>4.7000273037249997E-2</v>
      </c>
      <c r="AF48" s="274">
        <f t="shared" si="1"/>
        <v>4.7000273037249997E-2</v>
      </c>
      <c r="AG48" s="274">
        <f t="shared" si="1"/>
        <v>4.7000273037249997E-2</v>
      </c>
      <c r="AH48" s="274">
        <f t="shared" si="1"/>
        <v>4.7000273037249997E-2</v>
      </c>
      <c r="AI48" s="274">
        <f t="shared" si="1"/>
        <v>4.7000273037249997E-2</v>
      </c>
      <c r="AJ48" s="274">
        <f t="shared" si="1"/>
        <v>4.7000273037249997E-2</v>
      </c>
      <c r="AK48" s="274">
        <f t="shared" si="1"/>
        <v>4.7000273037249997E-2</v>
      </c>
      <c r="AL48" s="274">
        <f t="shared" si="1"/>
        <v>4.7000273037249997E-2</v>
      </c>
    </row>
    <row r="49" spans="1:38" s="272" customFormat="1" x14ac:dyDescent="0.2">
      <c r="A49" s="273" t="s">
        <v>327</v>
      </c>
      <c r="B49" s="274">
        <f>B102</f>
        <v>0</v>
      </c>
      <c r="C49" s="274">
        <f t="shared" si="1"/>
        <v>0</v>
      </c>
      <c r="D49" s="274">
        <f t="shared" si="1"/>
        <v>0</v>
      </c>
      <c r="E49" s="274">
        <f t="shared" si="1"/>
        <v>0</v>
      </c>
      <c r="F49" s="274">
        <f t="shared" si="1"/>
        <v>0</v>
      </c>
      <c r="G49" s="274">
        <f t="shared" si="1"/>
        <v>0</v>
      </c>
      <c r="H49" s="274">
        <f t="shared" si="1"/>
        <v>5.1003564654479971E-2</v>
      </c>
      <c r="I49" s="274">
        <f t="shared" si="1"/>
        <v>0.10250459143275026</v>
      </c>
      <c r="J49" s="274">
        <f t="shared" si="1"/>
        <v>0.1543226082549114</v>
      </c>
      <c r="K49" s="274">
        <f t="shared" si="1"/>
        <v>0.20857608601596289</v>
      </c>
      <c r="L49" s="274">
        <f t="shared" si="1"/>
        <v>0.26537949204500411</v>
      </c>
      <c r="M49" s="274">
        <f t="shared" si="1"/>
        <v>0.324852673666856</v>
      </c>
      <c r="N49" s="274">
        <f t="shared" si="1"/>
        <v>0.38712111106332903</v>
      </c>
      <c r="O49" s="274">
        <f t="shared" si="1"/>
        <v>0.45231618201903911</v>
      </c>
      <c r="P49" s="274">
        <f t="shared" si="1"/>
        <v>0.52057543911035054</v>
      </c>
      <c r="Q49" s="274">
        <f t="shared" si="1"/>
        <v>0.59204289992227332</v>
      </c>
      <c r="R49" s="274">
        <f t="shared" si="1"/>
        <v>0.66686935090563559</v>
      </c>
      <c r="S49" s="274">
        <f t="shared" si="1"/>
        <v>0.74521266551562437</v>
      </c>
      <c r="T49" s="274">
        <f t="shared" si="1"/>
        <v>0.82723813730292561</v>
      </c>
      <c r="U49" s="274">
        <f t="shared" si="1"/>
        <v>0.91311882866023941</v>
      </c>
      <c r="V49" s="274">
        <f t="shared" si="1"/>
        <v>1.0030359359599745</v>
      </c>
      <c r="W49" s="274">
        <f t="shared" si="1"/>
        <v>1.0971791718535169</v>
      </c>
      <c r="X49" s="274">
        <f t="shared" si="1"/>
        <v>1.1957471655386662</v>
      </c>
      <c r="Y49" s="274">
        <f t="shared" si="1"/>
        <v>1.2989478818397515</v>
      </c>
      <c r="Z49" s="274">
        <f t="shared" si="1"/>
        <v>1.4069990599846274</v>
      </c>
      <c r="AA49" s="274">
        <f t="shared" si="1"/>
        <v>1.5201286730043093</v>
      </c>
      <c r="AB49" s="274">
        <f t="shared" si="1"/>
        <v>1.6385754087245146</v>
      </c>
      <c r="AC49" s="274">
        <f t="shared" si="1"/>
        <v>1.7625891733639403</v>
      </c>
      <c r="AD49" s="274">
        <f t="shared" si="1"/>
        <v>1.8924316188017967</v>
      </c>
      <c r="AE49" s="274">
        <f t="shared" si="1"/>
        <v>2.0283766946270565</v>
      </c>
      <c r="AF49" s="274">
        <f t="shared" si="1"/>
        <v>2.170711226134173</v>
      </c>
      <c r="AG49" s="274">
        <f t="shared" si="1"/>
        <v>2.3197355194847531</v>
      </c>
      <c r="AH49" s="274">
        <f t="shared" si="1"/>
        <v>2.4757639953119939</v>
      </c>
      <c r="AI49" s="274">
        <f t="shared" si="1"/>
        <v>2.639125852104701</v>
      </c>
      <c r="AJ49" s="274">
        <f t="shared" si="1"/>
        <v>2.8101657607705373</v>
      </c>
      <c r="AK49" s="274">
        <f t="shared" si="1"/>
        <v>2.9892445918439341</v>
      </c>
      <c r="AL49" s="274">
        <f t="shared" si="1"/>
        <v>3.1767401768729719</v>
      </c>
    </row>
    <row r="50" spans="1:38" s="272" customFormat="1" ht="16.5" thickBot="1" x14ac:dyDescent="0.25">
      <c r="A50" s="275" t="s">
        <v>539</v>
      </c>
      <c r="B50" s="276">
        <v>0</v>
      </c>
      <c r="C50" s="276">
        <v>0</v>
      </c>
      <c r="D50" s="276">
        <v>0</v>
      </c>
      <c r="E50" s="276">
        <v>0</v>
      </c>
      <c r="F50" s="276">
        <v>0</v>
      </c>
      <c r="G50" s="276">
        <v>0</v>
      </c>
      <c r="H50" s="276">
        <v>0</v>
      </c>
      <c r="I50" s="276">
        <v>0</v>
      </c>
      <c r="J50" s="276">
        <v>0</v>
      </c>
      <c r="K50" s="276">
        <v>0</v>
      </c>
      <c r="L50" s="276">
        <v>0</v>
      </c>
      <c r="M50" s="276">
        <v>0</v>
      </c>
      <c r="N50" s="276">
        <v>0</v>
      </c>
      <c r="O50" s="276">
        <v>0</v>
      </c>
      <c r="P50" s="276">
        <v>0</v>
      </c>
      <c r="Q50" s="276">
        <v>0</v>
      </c>
      <c r="R50" s="276">
        <v>0</v>
      </c>
      <c r="S50" s="276">
        <v>0</v>
      </c>
      <c r="T50" s="276">
        <v>0</v>
      </c>
      <c r="U50" s="276">
        <v>0</v>
      </c>
      <c r="V50" s="276">
        <v>0</v>
      </c>
      <c r="W50" s="276">
        <v>0</v>
      </c>
      <c r="X50" s="276">
        <v>0</v>
      </c>
      <c r="Y50" s="276">
        <v>0</v>
      </c>
      <c r="Z50" s="276">
        <v>0</v>
      </c>
      <c r="AA50" s="276">
        <v>0</v>
      </c>
      <c r="AB50" s="276">
        <v>0</v>
      </c>
      <c r="AC50" s="276">
        <v>0</v>
      </c>
      <c r="AD50" s="276">
        <v>0</v>
      </c>
      <c r="AE50" s="276">
        <v>0</v>
      </c>
      <c r="AF50" s="276">
        <v>0</v>
      </c>
      <c r="AG50" s="276">
        <v>0</v>
      </c>
      <c r="AH50" s="276">
        <v>0</v>
      </c>
      <c r="AI50" s="276">
        <v>0</v>
      </c>
      <c r="AJ50" s="276">
        <v>0</v>
      </c>
      <c r="AK50" s="276">
        <v>0</v>
      </c>
      <c r="AL50" s="276">
        <v>0</v>
      </c>
    </row>
    <row r="51" spans="1:38" ht="16.5" thickBot="1" x14ac:dyDescent="0.25"/>
    <row r="52" spans="1:38" x14ac:dyDescent="0.2">
      <c r="A52" s="277" t="s">
        <v>326</v>
      </c>
      <c r="B52" s="278">
        <f>B58</f>
        <v>1</v>
      </c>
      <c r="C52" s="278">
        <f t="shared" ref="C52:AL52" si="2">C58</f>
        <v>2</v>
      </c>
      <c r="D52" s="278">
        <f t="shared" si="2"/>
        <v>3</v>
      </c>
      <c r="E52" s="278">
        <f t="shared" si="2"/>
        <v>4</v>
      </c>
      <c r="F52" s="278">
        <f t="shared" si="2"/>
        <v>5</v>
      </c>
      <c r="G52" s="278">
        <f t="shared" si="2"/>
        <v>6</v>
      </c>
      <c r="H52" s="278">
        <f t="shared" si="2"/>
        <v>7</v>
      </c>
      <c r="I52" s="278">
        <f t="shared" si="2"/>
        <v>8</v>
      </c>
      <c r="J52" s="278">
        <f t="shared" si="2"/>
        <v>9</v>
      </c>
      <c r="K52" s="278">
        <f t="shared" si="2"/>
        <v>10</v>
      </c>
      <c r="L52" s="278">
        <f t="shared" si="2"/>
        <v>11</v>
      </c>
      <c r="M52" s="278">
        <f t="shared" si="2"/>
        <v>12</v>
      </c>
      <c r="N52" s="278">
        <f t="shared" si="2"/>
        <v>13</v>
      </c>
      <c r="O52" s="278">
        <f t="shared" si="2"/>
        <v>14</v>
      </c>
      <c r="P52" s="278">
        <f t="shared" si="2"/>
        <v>15</v>
      </c>
      <c r="Q52" s="278">
        <f t="shared" si="2"/>
        <v>16</v>
      </c>
      <c r="R52" s="278">
        <f t="shared" si="2"/>
        <v>17</v>
      </c>
      <c r="S52" s="278">
        <f t="shared" si="2"/>
        <v>18</v>
      </c>
      <c r="T52" s="278">
        <f t="shared" si="2"/>
        <v>19</v>
      </c>
      <c r="U52" s="278">
        <f t="shared" si="2"/>
        <v>20</v>
      </c>
      <c r="V52" s="278">
        <f t="shared" si="2"/>
        <v>21</v>
      </c>
      <c r="W52" s="278">
        <f t="shared" si="2"/>
        <v>22</v>
      </c>
      <c r="X52" s="278">
        <f t="shared" si="2"/>
        <v>23</v>
      </c>
      <c r="Y52" s="278">
        <f t="shared" si="2"/>
        <v>24</v>
      </c>
      <c r="Z52" s="278">
        <f t="shared" si="2"/>
        <v>25</v>
      </c>
      <c r="AA52" s="278">
        <f t="shared" si="2"/>
        <v>26</v>
      </c>
      <c r="AB52" s="278">
        <f t="shared" si="2"/>
        <v>27</v>
      </c>
      <c r="AC52" s="278">
        <f t="shared" si="2"/>
        <v>28</v>
      </c>
      <c r="AD52" s="278">
        <f t="shared" si="2"/>
        <v>29</v>
      </c>
      <c r="AE52" s="278">
        <f t="shared" si="2"/>
        <v>30</v>
      </c>
      <c r="AF52" s="278">
        <f t="shared" si="2"/>
        <v>31</v>
      </c>
      <c r="AG52" s="278">
        <f t="shared" si="2"/>
        <v>32</v>
      </c>
      <c r="AH52" s="278">
        <f t="shared" si="2"/>
        <v>33</v>
      </c>
      <c r="AI52" s="278">
        <f t="shared" si="2"/>
        <v>34</v>
      </c>
      <c r="AJ52" s="278">
        <f t="shared" si="2"/>
        <v>35</v>
      </c>
      <c r="AK52" s="278">
        <f t="shared" si="2"/>
        <v>36</v>
      </c>
      <c r="AL52" s="278">
        <f t="shared" si="2"/>
        <v>37</v>
      </c>
    </row>
    <row r="53" spans="1:38" x14ac:dyDescent="0.2">
      <c r="A53" s="279" t="s">
        <v>325</v>
      </c>
      <c r="B53" s="280">
        <v>0</v>
      </c>
      <c r="C53" s="280">
        <f t="shared" ref="C53:AL53" si="3">B53+B54-B55</f>
        <v>0</v>
      </c>
      <c r="D53" s="280">
        <f t="shared" si="3"/>
        <v>0</v>
      </c>
      <c r="E53" s="280">
        <f t="shared" si="3"/>
        <v>0</v>
      </c>
      <c r="F53" s="280">
        <f t="shared" si="3"/>
        <v>0</v>
      </c>
      <c r="G53" s="280">
        <f t="shared" si="3"/>
        <v>0</v>
      </c>
      <c r="H53" s="280">
        <f t="shared" si="3"/>
        <v>0</v>
      </c>
      <c r="I53" s="280">
        <f t="shared" si="3"/>
        <v>0</v>
      </c>
      <c r="J53" s="280">
        <f t="shared" si="3"/>
        <v>0</v>
      </c>
      <c r="K53" s="280">
        <f t="shared" si="3"/>
        <v>0</v>
      </c>
      <c r="L53" s="280">
        <f t="shared" si="3"/>
        <v>0</v>
      </c>
      <c r="M53" s="280">
        <f t="shared" si="3"/>
        <v>0</v>
      </c>
      <c r="N53" s="280">
        <f t="shared" si="3"/>
        <v>0</v>
      </c>
      <c r="O53" s="280">
        <f t="shared" si="3"/>
        <v>0</v>
      </c>
      <c r="P53" s="280">
        <f t="shared" si="3"/>
        <v>0</v>
      </c>
      <c r="Q53" s="280">
        <f t="shared" si="3"/>
        <v>0</v>
      </c>
      <c r="R53" s="280">
        <f t="shared" si="3"/>
        <v>0</v>
      </c>
      <c r="S53" s="280">
        <f t="shared" si="3"/>
        <v>0</v>
      </c>
      <c r="T53" s="280">
        <f t="shared" si="3"/>
        <v>0</v>
      </c>
      <c r="U53" s="280">
        <f t="shared" si="3"/>
        <v>0</v>
      </c>
      <c r="V53" s="280">
        <f t="shared" si="3"/>
        <v>0</v>
      </c>
      <c r="W53" s="280">
        <f t="shared" si="3"/>
        <v>0</v>
      </c>
      <c r="X53" s="280">
        <f t="shared" si="3"/>
        <v>0</v>
      </c>
      <c r="Y53" s="280">
        <f t="shared" si="3"/>
        <v>0</v>
      </c>
      <c r="Z53" s="280">
        <f t="shared" si="3"/>
        <v>0</v>
      </c>
      <c r="AA53" s="280">
        <f t="shared" si="3"/>
        <v>0</v>
      </c>
      <c r="AB53" s="280">
        <f t="shared" si="3"/>
        <v>0</v>
      </c>
      <c r="AC53" s="280">
        <f t="shared" si="3"/>
        <v>0</v>
      </c>
      <c r="AD53" s="280">
        <f t="shared" si="3"/>
        <v>0</v>
      </c>
      <c r="AE53" s="280">
        <f t="shared" si="3"/>
        <v>0</v>
      </c>
      <c r="AF53" s="280">
        <f t="shared" si="3"/>
        <v>0</v>
      </c>
      <c r="AG53" s="280">
        <f t="shared" si="3"/>
        <v>0</v>
      </c>
      <c r="AH53" s="280">
        <f t="shared" si="3"/>
        <v>0</v>
      </c>
      <c r="AI53" s="280">
        <f t="shared" si="3"/>
        <v>0</v>
      </c>
      <c r="AJ53" s="280">
        <f t="shared" si="3"/>
        <v>0</v>
      </c>
      <c r="AK53" s="280">
        <f t="shared" si="3"/>
        <v>0</v>
      </c>
      <c r="AL53" s="280">
        <f t="shared" si="3"/>
        <v>0</v>
      </c>
    </row>
    <row r="54" spans="1:38" x14ac:dyDescent="0.2">
      <c r="A54" s="279" t="s">
        <v>324</v>
      </c>
      <c r="B54" s="280">
        <f>B25*B28*B43*1.18</f>
        <v>0</v>
      </c>
      <c r="C54" s="280">
        <v>0</v>
      </c>
      <c r="D54" s="280">
        <v>0</v>
      </c>
      <c r="E54" s="280">
        <v>0</v>
      </c>
      <c r="F54" s="280">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80">
        <v>0</v>
      </c>
      <c r="AC54" s="280">
        <v>0</v>
      </c>
      <c r="AD54" s="280">
        <v>0</v>
      </c>
      <c r="AE54" s="280">
        <v>0</v>
      </c>
      <c r="AF54" s="280">
        <v>0</v>
      </c>
      <c r="AG54" s="280">
        <v>0</v>
      </c>
      <c r="AH54" s="280">
        <v>0</v>
      </c>
      <c r="AI54" s="280">
        <v>0</v>
      </c>
      <c r="AJ54" s="280">
        <v>0</v>
      </c>
      <c r="AK54" s="280">
        <v>0</v>
      </c>
      <c r="AL54" s="280">
        <v>0</v>
      </c>
    </row>
    <row r="55" spans="1:38" x14ac:dyDescent="0.2">
      <c r="A55" s="279" t="s">
        <v>323</v>
      </c>
      <c r="B55" s="280">
        <f>$B$54/$B$40</f>
        <v>0</v>
      </c>
      <c r="C55" s="280">
        <f t="shared" ref="C55:AL55" si="4">IF(ROUND(C53,1)=0,0,B55+C54/$B$40)</f>
        <v>0</v>
      </c>
      <c r="D55" s="280">
        <f t="shared" si="4"/>
        <v>0</v>
      </c>
      <c r="E55" s="280">
        <f t="shared" si="4"/>
        <v>0</v>
      </c>
      <c r="F55" s="280">
        <f t="shared" si="4"/>
        <v>0</v>
      </c>
      <c r="G55" s="280">
        <f t="shared" si="4"/>
        <v>0</v>
      </c>
      <c r="H55" s="280">
        <f t="shared" si="4"/>
        <v>0</v>
      </c>
      <c r="I55" s="280">
        <f t="shared" si="4"/>
        <v>0</v>
      </c>
      <c r="J55" s="280">
        <f t="shared" si="4"/>
        <v>0</v>
      </c>
      <c r="K55" s="280">
        <f t="shared" si="4"/>
        <v>0</v>
      </c>
      <c r="L55" s="280">
        <f t="shared" si="4"/>
        <v>0</v>
      </c>
      <c r="M55" s="280">
        <f t="shared" si="4"/>
        <v>0</v>
      </c>
      <c r="N55" s="280">
        <f t="shared" si="4"/>
        <v>0</v>
      </c>
      <c r="O55" s="280">
        <f t="shared" si="4"/>
        <v>0</v>
      </c>
      <c r="P55" s="280">
        <f t="shared" si="4"/>
        <v>0</v>
      </c>
      <c r="Q55" s="280">
        <f t="shared" si="4"/>
        <v>0</v>
      </c>
      <c r="R55" s="280">
        <f t="shared" si="4"/>
        <v>0</v>
      </c>
      <c r="S55" s="280">
        <f t="shared" si="4"/>
        <v>0</v>
      </c>
      <c r="T55" s="280">
        <f t="shared" si="4"/>
        <v>0</v>
      </c>
      <c r="U55" s="280">
        <f t="shared" si="4"/>
        <v>0</v>
      </c>
      <c r="V55" s="280">
        <f t="shared" si="4"/>
        <v>0</v>
      </c>
      <c r="W55" s="280">
        <f t="shared" si="4"/>
        <v>0</v>
      </c>
      <c r="X55" s="280">
        <f t="shared" si="4"/>
        <v>0</v>
      </c>
      <c r="Y55" s="280">
        <f t="shared" si="4"/>
        <v>0</v>
      </c>
      <c r="Z55" s="280">
        <f t="shared" si="4"/>
        <v>0</v>
      </c>
      <c r="AA55" s="280">
        <f t="shared" si="4"/>
        <v>0</v>
      </c>
      <c r="AB55" s="280">
        <f t="shared" si="4"/>
        <v>0</v>
      </c>
      <c r="AC55" s="280">
        <f t="shared" si="4"/>
        <v>0</v>
      </c>
      <c r="AD55" s="280">
        <f t="shared" si="4"/>
        <v>0</v>
      </c>
      <c r="AE55" s="280">
        <f t="shared" si="4"/>
        <v>0</v>
      </c>
      <c r="AF55" s="280">
        <f t="shared" si="4"/>
        <v>0</v>
      </c>
      <c r="AG55" s="280">
        <f t="shared" si="4"/>
        <v>0</v>
      </c>
      <c r="AH55" s="280">
        <f t="shared" si="4"/>
        <v>0</v>
      </c>
      <c r="AI55" s="280">
        <f t="shared" si="4"/>
        <v>0</v>
      </c>
      <c r="AJ55" s="280">
        <f t="shared" si="4"/>
        <v>0</v>
      </c>
      <c r="AK55" s="280">
        <f t="shared" si="4"/>
        <v>0</v>
      </c>
      <c r="AL55" s="280">
        <f t="shared" si="4"/>
        <v>0</v>
      </c>
    </row>
    <row r="56" spans="1:38" ht="16.5" thickBot="1" x14ac:dyDescent="0.25">
      <c r="A56" s="281" t="s">
        <v>322</v>
      </c>
      <c r="B56" s="282">
        <f t="shared" ref="B56:AG56" si="5">AVERAGE(SUM(B53:B54),(SUM(B53:B54)-B55))*$B$42</f>
        <v>0</v>
      </c>
      <c r="C56" s="282">
        <f t="shared" si="5"/>
        <v>0</v>
      </c>
      <c r="D56" s="282">
        <f t="shared" si="5"/>
        <v>0</v>
      </c>
      <c r="E56" s="282">
        <f t="shared" si="5"/>
        <v>0</v>
      </c>
      <c r="F56" s="282">
        <f t="shared" si="5"/>
        <v>0</v>
      </c>
      <c r="G56" s="282">
        <f t="shared" si="5"/>
        <v>0</v>
      </c>
      <c r="H56" s="282">
        <f t="shared" si="5"/>
        <v>0</v>
      </c>
      <c r="I56" s="282">
        <f t="shared" si="5"/>
        <v>0</v>
      </c>
      <c r="J56" s="282">
        <f t="shared" si="5"/>
        <v>0</v>
      </c>
      <c r="K56" s="282">
        <f t="shared" si="5"/>
        <v>0</v>
      </c>
      <c r="L56" s="282">
        <f t="shared" si="5"/>
        <v>0</v>
      </c>
      <c r="M56" s="282">
        <f t="shared" si="5"/>
        <v>0</v>
      </c>
      <c r="N56" s="282">
        <f t="shared" si="5"/>
        <v>0</v>
      </c>
      <c r="O56" s="282">
        <f t="shared" si="5"/>
        <v>0</v>
      </c>
      <c r="P56" s="282">
        <f t="shared" si="5"/>
        <v>0</v>
      </c>
      <c r="Q56" s="282">
        <f t="shared" si="5"/>
        <v>0</v>
      </c>
      <c r="R56" s="282">
        <f t="shared" si="5"/>
        <v>0</v>
      </c>
      <c r="S56" s="282">
        <f t="shared" si="5"/>
        <v>0</v>
      </c>
      <c r="T56" s="282">
        <f t="shared" si="5"/>
        <v>0</v>
      </c>
      <c r="U56" s="282">
        <f t="shared" si="5"/>
        <v>0</v>
      </c>
      <c r="V56" s="282">
        <f t="shared" si="5"/>
        <v>0</v>
      </c>
      <c r="W56" s="282">
        <f t="shared" si="5"/>
        <v>0</v>
      </c>
      <c r="X56" s="282">
        <f t="shared" si="5"/>
        <v>0</v>
      </c>
      <c r="Y56" s="282">
        <f t="shared" si="5"/>
        <v>0</v>
      </c>
      <c r="Z56" s="282">
        <f t="shared" si="5"/>
        <v>0</v>
      </c>
      <c r="AA56" s="282">
        <f t="shared" si="5"/>
        <v>0</v>
      </c>
      <c r="AB56" s="282">
        <f t="shared" si="5"/>
        <v>0</v>
      </c>
      <c r="AC56" s="282">
        <f t="shared" si="5"/>
        <v>0</v>
      </c>
      <c r="AD56" s="282">
        <f t="shared" si="5"/>
        <v>0</v>
      </c>
      <c r="AE56" s="282">
        <f t="shared" si="5"/>
        <v>0</v>
      </c>
      <c r="AF56" s="282">
        <f t="shared" si="5"/>
        <v>0</v>
      </c>
      <c r="AG56" s="282">
        <f t="shared" si="5"/>
        <v>0</v>
      </c>
      <c r="AH56" s="282">
        <f t="shared" ref="AH56:AL56" si="6">AVERAGE(SUM(AH53:AH54),(SUM(AH53:AH54)-AH55))*$B$42</f>
        <v>0</v>
      </c>
      <c r="AI56" s="282">
        <f t="shared" si="6"/>
        <v>0</v>
      </c>
      <c r="AJ56" s="282">
        <f t="shared" si="6"/>
        <v>0</v>
      </c>
      <c r="AK56" s="282">
        <f t="shared" si="6"/>
        <v>0</v>
      </c>
      <c r="AL56" s="282">
        <f t="shared" si="6"/>
        <v>0</v>
      </c>
    </row>
    <row r="57" spans="1:38" s="285" customFormat="1" ht="16.5" thickBot="1" x14ac:dyDescent="0.25">
      <c r="A57" s="283"/>
      <c r="B57" s="284"/>
      <c r="C57" s="284"/>
      <c r="D57" s="284"/>
      <c r="E57" s="284"/>
      <c r="F57" s="284"/>
      <c r="G57" s="284"/>
      <c r="H57" s="284"/>
      <c r="I57" s="284"/>
      <c r="J57" s="284"/>
      <c r="K57" s="284"/>
      <c r="L57" s="284"/>
      <c r="M57" s="284"/>
      <c r="N57" s="284"/>
      <c r="O57" s="284"/>
      <c r="P57" s="284"/>
      <c r="Q57" s="284"/>
      <c r="R57" s="284"/>
      <c r="S57" s="284"/>
      <c r="T57" s="284"/>
      <c r="U57" s="284"/>
      <c r="V57" s="284"/>
      <c r="W57" s="284"/>
      <c r="X57" s="284"/>
      <c r="Y57" s="284"/>
      <c r="Z57" s="284"/>
      <c r="AA57" s="284"/>
      <c r="AB57" s="284"/>
      <c r="AC57" s="284"/>
      <c r="AD57" s="284"/>
      <c r="AE57" s="284"/>
      <c r="AF57" s="284"/>
      <c r="AG57" s="284"/>
    </row>
    <row r="58" spans="1:38" x14ac:dyDescent="0.2">
      <c r="A58" s="277" t="s">
        <v>540</v>
      </c>
      <c r="B58" s="278">
        <v>1</v>
      </c>
      <c r="C58" s="278">
        <f>B58+1</f>
        <v>2</v>
      </c>
      <c r="D58" s="278">
        <f t="shared" ref="D58:AL58" si="7">C58+1</f>
        <v>3</v>
      </c>
      <c r="E58" s="278">
        <f t="shared" si="7"/>
        <v>4</v>
      </c>
      <c r="F58" s="278">
        <f t="shared" si="7"/>
        <v>5</v>
      </c>
      <c r="G58" s="278">
        <f t="shared" si="7"/>
        <v>6</v>
      </c>
      <c r="H58" s="278">
        <f t="shared" si="7"/>
        <v>7</v>
      </c>
      <c r="I58" s="278">
        <f t="shared" si="7"/>
        <v>8</v>
      </c>
      <c r="J58" s="278">
        <f t="shared" si="7"/>
        <v>9</v>
      </c>
      <c r="K58" s="278">
        <f t="shared" si="7"/>
        <v>10</v>
      </c>
      <c r="L58" s="278">
        <f t="shared" si="7"/>
        <v>11</v>
      </c>
      <c r="M58" s="278">
        <f t="shared" si="7"/>
        <v>12</v>
      </c>
      <c r="N58" s="278">
        <f t="shared" si="7"/>
        <v>13</v>
      </c>
      <c r="O58" s="278">
        <f t="shared" si="7"/>
        <v>14</v>
      </c>
      <c r="P58" s="278">
        <f t="shared" si="7"/>
        <v>15</v>
      </c>
      <c r="Q58" s="278">
        <f t="shared" si="7"/>
        <v>16</v>
      </c>
      <c r="R58" s="278">
        <f t="shared" si="7"/>
        <v>17</v>
      </c>
      <c r="S58" s="278">
        <f t="shared" si="7"/>
        <v>18</v>
      </c>
      <c r="T58" s="278">
        <f t="shared" si="7"/>
        <v>19</v>
      </c>
      <c r="U58" s="278">
        <f t="shared" si="7"/>
        <v>20</v>
      </c>
      <c r="V58" s="278">
        <f t="shared" si="7"/>
        <v>21</v>
      </c>
      <c r="W58" s="278">
        <f t="shared" si="7"/>
        <v>22</v>
      </c>
      <c r="X58" s="278">
        <f t="shared" si="7"/>
        <v>23</v>
      </c>
      <c r="Y58" s="278">
        <f t="shared" si="7"/>
        <v>24</v>
      </c>
      <c r="Z58" s="278">
        <f t="shared" si="7"/>
        <v>25</v>
      </c>
      <c r="AA58" s="278">
        <f t="shared" si="7"/>
        <v>26</v>
      </c>
      <c r="AB58" s="278">
        <f t="shared" si="7"/>
        <v>27</v>
      </c>
      <c r="AC58" s="278">
        <f t="shared" si="7"/>
        <v>28</v>
      </c>
      <c r="AD58" s="278">
        <f t="shared" si="7"/>
        <v>29</v>
      </c>
      <c r="AE58" s="278">
        <f t="shared" si="7"/>
        <v>30</v>
      </c>
      <c r="AF58" s="278">
        <f t="shared" si="7"/>
        <v>31</v>
      </c>
      <c r="AG58" s="278">
        <f t="shared" si="7"/>
        <v>32</v>
      </c>
      <c r="AH58" s="278">
        <f t="shared" si="7"/>
        <v>33</v>
      </c>
      <c r="AI58" s="278">
        <f t="shared" si="7"/>
        <v>34</v>
      </c>
      <c r="AJ58" s="278">
        <f t="shared" si="7"/>
        <v>35</v>
      </c>
      <c r="AK58" s="278">
        <f t="shared" si="7"/>
        <v>36</v>
      </c>
      <c r="AL58" s="278">
        <f t="shared" si="7"/>
        <v>37</v>
      </c>
    </row>
    <row r="59" spans="1:38" ht="14.25" x14ac:dyDescent="0.2">
      <c r="A59" s="286" t="s">
        <v>321</v>
      </c>
      <c r="B59" s="287">
        <f t="shared" ref="B59:AL59" si="8">B50*$B$28</f>
        <v>0</v>
      </c>
      <c r="C59" s="287">
        <f t="shared" si="8"/>
        <v>0</v>
      </c>
      <c r="D59" s="287">
        <f t="shared" si="8"/>
        <v>0</v>
      </c>
      <c r="E59" s="287">
        <f t="shared" si="8"/>
        <v>0</v>
      </c>
      <c r="F59" s="287">
        <f t="shared" si="8"/>
        <v>0</v>
      </c>
      <c r="G59" s="287">
        <f t="shared" si="8"/>
        <v>0</v>
      </c>
      <c r="H59" s="287">
        <f t="shared" si="8"/>
        <v>0</v>
      </c>
      <c r="I59" s="287">
        <f t="shared" si="8"/>
        <v>0</v>
      </c>
      <c r="J59" s="287">
        <f t="shared" si="8"/>
        <v>0</v>
      </c>
      <c r="K59" s="287">
        <f t="shared" si="8"/>
        <v>0</v>
      </c>
      <c r="L59" s="287">
        <f t="shared" si="8"/>
        <v>0</v>
      </c>
      <c r="M59" s="287">
        <f t="shared" si="8"/>
        <v>0</v>
      </c>
      <c r="N59" s="287">
        <f t="shared" si="8"/>
        <v>0</v>
      </c>
      <c r="O59" s="287">
        <f t="shared" si="8"/>
        <v>0</v>
      </c>
      <c r="P59" s="287">
        <f t="shared" si="8"/>
        <v>0</v>
      </c>
      <c r="Q59" s="287">
        <f t="shared" si="8"/>
        <v>0</v>
      </c>
      <c r="R59" s="287">
        <f t="shared" si="8"/>
        <v>0</v>
      </c>
      <c r="S59" s="287">
        <f t="shared" si="8"/>
        <v>0</v>
      </c>
      <c r="T59" s="287">
        <f t="shared" si="8"/>
        <v>0</v>
      </c>
      <c r="U59" s="287">
        <f t="shared" si="8"/>
        <v>0</v>
      </c>
      <c r="V59" s="287">
        <f t="shared" si="8"/>
        <v>0</v>
      </c>
      <c r="W59" s="287">
        <f t="shared" si="8"/>
        <v>0</v>
      </c>
      <c r="X59" s="287">
        <f t="shared" si="8"/>
        <v>0</v>
      </c>
      <c r="Y59" s="287">
        <f t="shared" si="8"/>
        <v>0</v>
      </c>
      <c r="Z59" s="287">
        <f t="shared" si="8"/>
        <v>0</v>
      </c>
      <c r="AA59" s="287">
        <f t="shared" si="8"/>
        <v>0</v>
      </c>
      <c r="AB59" s="287">
        <f t="shared" si="8"/>
        <v>0</v>
      </c>
      <c r="AC59" s="287">
        <f t="shared" si="8"/>
        <v>0</v>
      </c>
      <c r="AD59" s="287">
        <f t="shared" si="8"/>
        <v>0</v>
      </c>
      <c r="AE59" s="287">
        <f t="shared" si="8"/>
        <v>0</v>
      </c>
      <c r="AF59" s="287">
        <f t="shared" si="8"/>
        <v>0</v>
      </c>
      <c r="AG59" s="287">
        <f t="shared" si="8"/>
        <v>0</v>
      </c>
      <c r="AH59" s="287">
        <f t="shared" si="8"/>
        <v>0</v>
      </c>
      <c r="AI59" s="287">
        <f t="shared" si="8"/>
        <v>0</v>
      </c>
      <c r="AJ59" s="287">
        <f t="shared" si="8"/>
        <v>0</v>
      </c>
      <c r="AK59" s="287">
        <f t="shared" si="8"/>
        <v>0</v>
      </c>
      <c r="AL59" s="287">
        <f t="shared" si="8"/>
        <v>0</v>
      </c>
    </row>
    <row r="60" spans="1:38" x14ac:dyDescent="0.2">
      <c r="A60" s="279" t="s">
        <v>320</v>
      </c>
      <c r="B60" s="280">
        <f t="shared" ref="B60:Z60" si="9">SUM(B61:B65)</f>
        <v>0</v>
      </c>
      <c r="C60" s="280">
        <f t="shared" si="9"/>
        <v>0</v>
      </c>
      <c r="D60" s="280">
        <f>SUM(D61:D65)</f>
        <v>0</v>
      </c>
      <c r="E60" s="280">
        <f t="shared" si="9"/>
        <v>0</v>
      </c>
      <c r="F60" s="280">
        <f t="shared" si="9"/>
        <v>0</v>
      </c>
      <c r="G60" s="280">
        <f t="shared" si="9"/>
        <v>0</v>
      </c>
      <c r="H60" s="280">
        <f t="shared" si="9"/>
        <v>0</v>
      </c>
      <c r="I60" s="280">
        <f t="shared" si="9"/>
        <v>-321816.10548521054</v>
      </c>
      <c r="J60" s="280">
        <f t="shared" si="9"/>
        <v>-336941.55031079991</v>
      </c>
      <c r="K60" s="280">
        <f t="shared" si="9"/>
        <v>-352777.89517300186</v>
      </c>
      <c r="L60" s="280">
        <f t="shared" si="9"/>
        <v>-369358.55256763927</v>
      </c>
      <c r="M60" s="280">
        <f t="shared" si="9"/>
        <v>-386718.5053869618</v>
      </c>
      <c r="N60" s="280">
        <f t="shared" si="9"/>
        <v>-404894.38072870625</v>
      </c>
      <c r="O60" s="280">
        <f t="shared" si="9"/>
        <v>-423924.52717420371</v>
      </c>
      <c r="P60" s="280">
        <f t="shared" si="9"/>
        <v>-443849.09569857846</v>
      </c>
      <c r="Q60" s="280">
        <f t="shared" si="9"/>
        <v>-464710.1243837481</v>
      </c>
      <c r="R60" s="280">
        <f t="shared" si="9"/>
        <v>-486551.62711295875</v>
      </c>
      <c r="S60" s="280">
        <f t="shared" si="9"/>
        <v>-509419.68643398612</v>
      </c>
      <c r="T60" s="280">
        <f t="shared" si="9"/>
        <v>-533362.55078693375</v>
      </c>
      <c r="U60" s="280">
        <f t="shared" si="9"/>
        <v>-558430.7363017638</v>
      </c>
      <c r="V60" s="280">
        <f t="shared" si="9"/>
        <v>-584677.13338033925</v>
      </c>
      <c r="W60" s="280">
        <f t="shared" si="9"/>
        <v>-612157.1182878518</v>
      </c>
      <c r="X60" s="280">
        <f t="shared" si="9"/>
        <v>-640928.66998907703</v>
      </c>
      <c r="Y60" s="280">
        <f t="shared" si="9"/>
        <v>-671052.49247596529</v>
      </c>
      <c r="Z60" s="280">
        <f t="shared" si="9"/>
        <v>-702592.14284466277</v>
      </c>
      <c r="AA60" s="280">
        <f t="shared" ref="AA60:AL60" si="10">SUM(AA61:AA65)</f>
        <v>-735614.16539218859</v>
      </c>
      <c r="AB60" s="280">
        <f t="shared" si="10"/>
        <v>-770188.2320156903</v>
      </c>
      <c r="AC60" s="280">
        <f t="shared" si="10"/>
        <v>-806387.28921050462</v>
      </c>
      <c r="AD60" s="280">
        <f t="shared" si="10"/>
        <v>-844287.71197716624</v>
      </c>
      <c r="AE60" s="280">
        <f t="shared" si="10"/>
        <v>-883969.46496208827</v>
      </c>
      <c r="AF60" s="280">
        <f t="shared" si="10"/>
        <v>-925516.27117189835</v>
      </c>
      <c r="AG60" s="280">
        <f t="shared" si="10"/>
        <v>-969015.7886173951</v>
      </c>
      <c r="AH60" s="280">
        <f t="shared" si="10"/>
        <v>-1014559.7952598189</v>
      </c>
      <c r="AI60" s="280">
        <f t="shared" si="10"/>
        <v>-1062244.3826496471</v>
      </c>
      <c r="AJ60" s="280">
        <f t="shared" si="10"/>
        <v>-1112170.1586664657</v>
      </c>
      <c r="AK60" s="280">
        <f t="shared" si="10"/>
        <v>-1164442.4597876712</v>
      </c>
      <c r="AL60" s="280">
        <f t="shared" si="10"/>
        <v>-1219171.5733338587</v>
      </c>
    </row>
    <row r="61" spans="1:38" x14ac:dyDescent="0.2">
      <c r="A61" s="288" t="s">
        <v>319</v>
      </c>
      <c r="B61" s="280"/>
      <c r="C61" s="280"/>
      <c r="D61" s="280"/>
      <c r="E61" s="280"/>
      <c r="F61" s="280"/>
      <c r="G61" s="280"/>
      <c r="H61" s="280"/>
      <c r="I61" s="280">
        <f t="shared" ref="I61:AL61" si="11">-IF(I$47&lt;=$B$30,0,$B$29*(1+I$49)*$B$28)</f>
        <v>-321816.10548521054</v>
      </c>
      <c r="J61" s="280">
        <f t="shared" si="11"/>
        <v>-336941.55031079991</v>
      </c>
      <c r="K61" s="280">
        <f t="shared" si="11"/>
        <v>-352777.89517300186</v>
      </c>
      <c r="L61" s="280">
        <f t="shared" si="11"/>
        <v>-369358.55256763927</v>
      </c>
      <c r="M61" s="280">
        <f t="shared" si="11"/>
        <v>-386718.5053869618</v>
      </c>
      <c r="N61" s="280">
        <f t="shared" si="11"/>
        <v>-404894.38072870625</v>
      </c>
      <c r="O61" s="280">
        <f t="shared" si="11"/>
        <v>-423924.52717420371</v>
      </c>
      <c r="P61" s="280">
        <f t="shared" si="11"/>
        <v>-443849.09569857846</v>
      </c>
      <c r="Q61" s="280">
        <f t="shared" si="11"/>
        <v>-464710.1243837481</v>
      </c>
      <c r="R61" s="280">
        <f t="shared" si="11"/>
        <v>-486551.62711295875</v>
      </c>
      <c r="S61" s="280">
        <f t="shared" si="11"/>
        <v>-509419.68643398612</v>
      </c>
      <c r="T61" s="280">
        <f t="shared" si="11"/>
        <v>-533362.55078693375</v>
      </c>
      <c r="U61" s="280">
        <f t="shared" si="11"/>
        <v>-558430.7363017638</v>
      </c>
      <c r="V61" s="280">
        <f t="shared" si="11"/>
        <v>-584677.13338033925</v>
      </c>
      <c r="W61" s="280">
        <f t="shared" si="11"/>
        <v>-612157.1182878518</v>
      </c>
      <c r="X61" s="280">
        <f t="shared" si="11"/>
        <v>-640928.66998907703</v>
      </c>
      <c r="Y61" s="280">
        <f t="shared" si="11"/>
        <v>-671052.49247596529</v>
      </c>
      <c r="Z61" s="280">
        <f t="shared" si="11"/>
        <v>-702592.14284466277</v>
      </c>
      <c r="AA61" s="280">
        <f t="shared" si="11"/>
        <v>-735614.16539218859</v>
      </c>
      <c r="AB61" s="280">
        <f t="shared" si="11"/>
        <v>-770188.2320156903</v>
      </c>
      <c r="AC61" s="280">
        <f t="shared" si="11"/>
        <v>-806387.28921050462</v>
      </c>
      <c r="AD61" s="280">
        <f t="shared" si="11"/>
        <v>-844287.71197716624</v>
      </c>
      <c r="AE61" s="280">
        <f t="shared" si="11"/>
        <v>-883969.46496208827</v>
      </c>
      <c r="AF61" s="280">
        <f t="shared" si="11"/>
        <v>-925516.27117189835</v>
      </c>
      <c r="AG61" s="280">
        <f t="shared" si="11"/>
        <v>-969015.7886173951</v>
      </c>
      <c r="AH61" s="280">
        <f t="shared" si="11"/>
        <v>-1014559.7952598189</v>
      </c>
      <c r="AI61" s="280">
        <f t="shared" si="11"/>
        <v>-1062244.3826496471</v>
      </c>
      <c r="AJ61" s="280">
        <f t="shared" si="11"/>
        <v>-1112170.1586664657</v>
      </c>
      <c r="AK61" s="280">
        <f t="shared" si="11"/>
        <v>-1164442.4597876712</v>
      </c>
      <c r="AL61" s="280">
        <f t="shared" si="11"/>
        <v>-1219171.5733338587</v>
      </c>
    </row>
    <row r="62" spans="1:38" x14ac:dyDescent="0.2">
      <c r="A62" s="288" t="str">
        <f>A32</f>
        <v>Прочие расходы при эксплуатации объекта, руб. без НДС</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0"/>
      <c r="AL62" s="280"/>
    </row>
    <row r="63" spans="1:38" x14ac:dyDescent="0.2">
      <c r="A63" s="288" t="s">
        <v>537</v>
      </c>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0"/>
      <c r="AL63" s="280"/>
    </row>
    <row r="64" spans="1:38" x14ac:dyDescent="0.2">
      <c r="A64" s="288" t="s">
        <v>537</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row>
    <row r="65" spans="1:38" ht="31.5" x14ac:dyDescent="0.2">
      <c r="A65" s="288" t="s">
        <v>541</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row>
    <row r="66" spans="1:38" ht="28.5" x14ac:dyDescent="0.2">
      <c r="A66" s="289" t="s">
        <v>317</v>
      </c>
      <c r="B66" s="287">
        <f t="shared" ref="B66:AL66" si="12">B59+B60</f>
        <v>0</v>
      </c>
      <c r="C66" s="287">
        <f t="shared" si="12"/>
        <v>0</v>
      </c>
      <c r="D66" s="287">
        <f t="shared" si="12"/>
        <v>0</v>
      </c>
      <c r="E66" s="287">
        <f t="shared" si="12"/>
        <v>0</v>
      </c>
      <c r="F66" s="287">
        <f t="shared" si="12"/>
        <v>0</v>
      </c>
      <c r="G66" s="287">
        <f t="shared" si="12"/>
        <v>0</v>
      </c>
      <c r="H66" s="287">
        <f t="shared" si="12"/>
        <v>0</v>
      </c>
      <c r="I66" s="287">
        <f t="shared" si="12"/>
        <v>-321816.10548521054</v>
      </c>
      <c r="J66" s="287">
        <f t="shared" si="12"/>
        <v>-336941.55031079991</v>
      </c>
      <c r="K66" s="287">
        <f t="shared" si="12"/>
        <v>-352777.89517300186</v>
      </c>
      <c r="L66" s="287">
        <f t="shared" si="12"/>
        <v>-369358.55256763927</v>
      </c>
      <c r="M66" s="287">
        <f t="shared" si="12"/>
        <v>-386718.5053869618</v>
      </c>
      <c r="N66" s="287">
        <f t="shared" si="12"/>
        <v>-404894.38072870625</v>
      </c>
      <c r="O66" s="287">
        <f t="shared" si="12"/>
        <v>-423924.52717420371</v>
      </c>
      <c r="P66" s="287">
        <f t="shared" si="12"/>
        <v>-443849.09569857846</v>
      </c>
      <c r="Q66" s="287">
        <f t="shared" si="12"/>
        <v>-464710.1243837481</v>
      </c>
      <c r="R66" s="287">
        <f t="shared" si="12"/>
        <v>-486551.62711295875</v>
      </c>
      <c r="S66" s="287">
        <f t="shared" si="12"/>
        <v>-509419.68643398612</v>
      </c>
      <c r="T66" s="287">
        <f t="shared" si="12"/>
        <v>-533362.55078693375</v>
      </c>
      <c r="U66" s="287">
        <f t="shared" si="12"/>
        <v>-558430.7363017638</v>
      </c>
      <c r="V66" s="287">
        <f t="shared" si="12"/>
        <v>-584677.13338033925</v>
      </c>
      <c r="W66" s="287">
        <f t="shared" si="12"/>
        <v>-612157.1182878518</v>
      </c>
      <c r="X66" s="287">
        <f t="shared" si="12"/>
        <v>-640928.66998907703</v>
      </c>
      <c r="Y66" s="287">
        <f t="shared" si="12"/>
        <v>-671052.49247596529</v>
      </c>
      <c r="Z66" s="287">
        <f t="shared" si="12"/>
        <v>-702592.14284466277</v>
      </c>
      <c r="AA66" s="287">
        <f t="shared" si="12"/>
        <v>-735614.16539218859</v>
      </c>
      <c r="AB66" s="287">
        <f t="shared" si="12"/>
        <v>-770188.2320156903</v>
      </c>
      <c r="AC66" s="287">
        <f t="shared" si="12"/>
        <v>-806387.28921050462</v>
      </c>
      <c r="AD66" s="287">
        <f t="shared" si="12"/>
        <v>-844287.71197716624</v>
      </c>
      <c r="AE66" s="287">
        <f t="shared" si="12"/>
        <v>-883969.46496208827</v>
      </c>
      <c r="AF66" s="287">
        <f t="shared" si="12"/>
        <v>-925516.27117189835</v>
      </c>
      <c r="AG66" s="287">
        <f t="shared" si="12"/>
        <v>-969015.7886173951</v>
      </c>
      <c r="AH66" s="287">
        <f t="shared" si="12"/>
        <v>-1014559.7952598189</v>
      </c>
      <c r="AI66" s="287">
        <f t="shared" si="12"/>
        <v>-1062244.3826496471</v>
      </c>
      <c r="AJ66" s="287">
        <f t="shared" si="12"/>
        <v>-1112170.1586664657</v>
      </c>
      <c r="AK66" s="287">
        <f t="shared" si="12"/>
        <v>-1164442.4597876712</v>
      </c>
      <c r="AL66" s="287">
        <f t="shared" si="12"/>
        <v>-1219171.5733338587</v>
      </c>
    </row>
    <row r="67" spans="1:38" x14ac:dyDescent="0.2">
      <c r="A67" s="288" t="s">
        <v>312</v>
      </c>
      <c r="B67" s="290"/>
      <c r="C67" s="280"/>
      <c r="D67" s="280"/>
      <c r="E67" s="280"/>
      <c r="F67" s="280"/>
      <c r="G67" s="280"/>
      <c r="H67" s="280"/>
      <c r="I67" s="280">
        <f>-($B$25)*$B$28/$B$27</f>
        <v>-972984.92899999989</v>
      </c>
      <c r="J67" s="280">
        <f t="shared" ref="J67:AL67" si="13">I67</f>
        <v>-972984.92899999989</v>
      </c>
      <c r="K67" s="280">
        <f t="shared" si="13"/>
        <v>-972984.92899999989</v>
      </c>
      <c r="L67" s="280">
        <f t="shared" si="13"/>
        <v>-972984.92899999989</v>
      </c>
      <c r="M67" s="280">
        <f t="shared" si="13"/>
        <v>-972984.92899999989</v>
      </c>
      <c r="N67" s="280">
        <f t="shared" si="13"/>
        <v>-972984.92899999989</v>
      </c>
      <c r="O67" s="280">
        <f t="shared" si="13"/>
        <v>-972984.92899999989</v>
      </c>
      <c r="P67" s="280">
        <f t="shared" si="13"/>
        <v>-972984.92899999989</v>
      </c>
      <c r="Q67" s="280">
        <f t="shared" si="13"/>
        <v>-972984.92899999989</v>
      </c>
      <c r="R67" s="280">
        <f t="shared" si="13"/>
        <v>-972984.92899999989</v>
      </c>
      <c r="S67" s="280">
        <f t="shared" si="13"/>
        <v>-972984.92899999989</v>
      </c>
      <c r="T67" s="280">
        <f t="shared" si="13"/>
        <v>-972984.92899999989</v>
      </c>
      <c r="U67" s="280">
        <f t="shared" si="13"/>
        <v>-972984.92899999989</v>
      </c>
      <c r="V67" s="280">
        <f t="shared" si="13"/>
        <v>-972984.92899999989</v>
      </c>
      <c r="W67" s="280">
        <f t="shared" si="13"/>
        <v>-972984.92899999989</v>
      </c>
      <c r="X67" s="280">
        <f t="shared" si="13"/>
        <v>-972984.92899999989</v>
      </c>
      <c r="Y67" s="280">
        <f t="shared" si="13"/>
        <v>-972984.92899999989</v>
      </c>
      <c r="Z67" s="280">
        <f t="shared" si="13"/>
        <v>-972984.92899999989</v>
      </c>
      <c r="AA67" s="280">
        <f t="shared" si="13"/>
        <v>-972984.92899999989</v>
      </c>
      <c r="AB67" s="280">
        <f t="shared" si="13"/>
        <v>-972984.92899999989</v>
      </c>
      <c r="AC67" s="280">
        <f t="shared" si="13"/>
        <v>-972984.92899999989</v>
      </c>
      <c r="AD67" s="280">
        <f t="shared" si="13"/>
        <v>-972984.92899999989</v>
      </c>
      <c r="AE67" s="280">
        <f t="shared" si="13"/>
        <v>-972984.92899999989</v>
      </c>
      <c r="AF67" s="280">
        <f t="shared" si="13"/>
        <v>-972984.92899999989</v>
      </c>
      <c r="AG67" s="280">
        <f t="shared" si="13"/>
        <v>-972984.92899999989</v>
      </c>
      <c r="AH67" s="280">
        <f t="shared" si="13"/>
        <v>-972984.92899999989</v>
      </c>
      <c r="AI67" s="280">
        <f t="shared" si="13"/>
        <v>-972984.92899999989</v>
      </c>
      <c r="AJ67" s="280">
        <f t="shared" si="13"/>
        <v>-972984.92899999989</v>
      </c>
      <c r="AK67" s="280">
        <f t="shared" si="13"/>
        <v>-972984.92899999989</v>
      </c>
      <c r="AL67" s="280">
        <f t="shared" si="13"/>
        <v>-972984.92899999989</v>
      </c>
    </row>
    <row r="68" spans="1:38" ht="28.5" x14ac:dyDescent="0.2">
      <c r="A68" s="289" t="s">
        <v>313</v>
      </c>
      <c r="B68" s="287">
        <f t="shared" ref="B68:J68" si="14">B66+B67</f>
        <v>0</v>
      </c>
      <c r="C68" s="287">
        <f>C66+C67</f>
        <v>0</v>
      </c>
      <c r="D68" s="287">
        <f>D66+D67</f>
        <v>0</v>
      </c>
      <c r="E68" s="287">
        <f t="shared" si="14"/>
        <v>0</v>
      </c>
      <c r="F68" s="287">
        <f>F66+C67</f>
        <v>0</v>
      </c>
      <c r="G68" s="287">
        <f t="shared" si="14"/>
        <v>0</v>
      </c>
      <c r="H68" s="287">
        <f t="shared" si="14"/>
        <v>0</v>
      </c>
      <c r="I68" s="287">
        <f t="shared" si="14"/>
        <v>-1294801.0344852104</v>
      </c>
      <c r="J68" s="287">
        <f t="shared" si="14"/>
        <v>-1309926.4793107999</v>
      </c>
      <c r="K68" s="287">
        <f>K66+K67</f>
        <v>-1325762.8241730018</v>
      </c>
      <c r="L68" s="287">
        <f>L66+L67</f>
        <v>-1342343.4815676392</v>
      </c>
      <c r="M68" s="287">
        <f t="shared" ref="M68:AL68" si="15">M66+M67</f>
        <v>-1359703.4343869616</v>
      </c>
      <c r="N68" s="287">
        <f t="shared" si="15"/>
        <v>-1377879.3097287063</v>
      </c>
      <c r="O68" s="287">
        <f t="shared" si="15"/>
        <v>-1396909.4561742037</v>
      </c>
      <c r="P68" s="287">
        <f t="shared" si="15"/>
        <v>-1416834.0246985783</v>
      </c>
      <c r="Q68" s="287">
        <f t="shared" si="15"/>
        <v>-1437695.053383748</v>
      </c>
      <c r="R68" s="287">
        <f t="shared" si="15"/>
        <v>-1459536.5561129586</v>
      </c>
      <c r="S68" s="287">
        <f t="shared" si="15"/>
        <v>-1482404.6154339861</v>
      </c>
      <c r="T68" s="287">
        <f t="shared" si="15"/>
        <v>-1506347.4797869336</v>
      </c>
      <c r="U68" s="287">
        <f t="shared" si="15"/>
        <v>-1531415.6653017637</v>
      </c>
      <c r="V68" s="287">
        <f t="shared" si="15"/>
        <v>-1557662.062380339</v>
      </c>
      <c r="W68" s="287">
        <f t="shared" si="15"/>
        <v>-1585142.0472878516</v>
      </c>
      <c r="X68" s="287">
        <f t="shared" si="15"/>
        <v>-1613913.5989890769</v>
      </c>
      <c r="Y68" s="287">
        <f t="shared" si="15"/>
        <v>-1644037.4214759651</v>
      </c>
      <c r="Z68" s="287">
        <f t="shared" si="15"/>
        <v>-1675577.0718446625</v>
      </c>
      <c r="AA68" s="287">
        <f t="shared" si="15"/>
        <v>-1708599.0943921884</v>
      </c>
      <c r="AB68" s="287">
        <f t="shared" si="15"/>
        <v>-1743173.1610156903</v>
      </c>
      <c r="AC68" s="287">
        <f t="shared" si="15"/>
        <v>-1779372.2182105044</v>
      </c>
      <c r="AD68" s="287">
        <f t="shared" si="15"/>
        <v>-1817272.6409771661</v>
      </c>
      <c r="AE68" s="287">
        <f t="shared" si="15"/>
        <v>-1856954.393962088</v>
      </c>
      <c r="AF68" s="287">
        <f t="shared" si="15"/>
        <v>-1898501.2001718981</v>
      </c>
      <c r="AG68" s="287">
        <f t="shared" si="15"/>
        <v>-1942000.7176173949</v>
      </c>
      <c r="AH68" s="287">
        <f t="shared" si="15"/>
        <v>-1987544.7242598189</v>
      </c>
      <c r="AI68" s="287">
        <f t="shared" si="15"/>
        <v>-2035229.3116496471</v>
      </c>
      <c r="AJ68" s="287">
        <f t="shared" si="15"/>
        <v>-2085155.0876664654</v>
      </c>
      <c r="AK68" s="287">
        <f t="shared" si="15"/>
        <v>-2137427.388787671</v>
      </c>
      <c r="AL68" s="287">
        <f t="shared" si="15"/>
        <v>-2192156.5023338585</v>
      </c>
    </row>
    <row r="69" spans="1:38" x14ac:dyDescent="0.2">
      <c r="A69" s="288" t="s">
        <v>311</v>
      </c>
      <c r="B69" s="280">
        <f t="shared" ref="B69:AL69" si="16">-B56</f>
        <v>0</v>
      </c>
      <c r="C69" s="280">
        <f t="shared" si="16"/>
        <v>0</v>
      </c>
      <c r="D69" s="280">
        <f t="shared" si="16"/>
        <v>0</v>
      </c>
      <c r="E69" s="280">
        <f t="shared" si="16"/>
        <v>0</v>
      </c>
      <c r="F69" s="280">
        <f t="shared" si="16"/>
        <v>0</v>
      </c>
      <c r="G69" s="280">
        <f t="shared" si="16"/>
        <v>0</v>
      </c>
      <c r="H69" s="280">
        <f t="shared" si="16"/>
        <v>0</v>
      </c>
      <c r="I69" s="280">
        <f t="shared" si="16"/>
        <v>0</v>
      </c>
      <c r="J69" s="280">
        <f t="shared" si="16"/>
        <v>0</v>
      </c>
      <c r="K69" s="280">
        <f t="shared" si="16"/>
        <v>0</v>
      </c>
      <c r="L69" s="280">
        <f t="shared" si="16"/>
        <v>0</v>
      </c>
      <c r="M69" s="280">
        <f t="shared" si="16"/>
        <v>0</v>
      </c>
      <c r="N69" s="280">
        <f t="shared" si="16"/>
        <v>0</v>
      </c>
      <c r="O69" s="280">
        <f t="shared" si="16"/>
        <v>0</v>
      </c>
      <c r="P69" s="280">
        <f t="shared" si="16"/>
        <v>0</v>
      </c>
      <c r="Q69" s="280">
        <f t="shared" si="16"/>
        <v>0</v>
      </c>
      <c r="R69" s="280">
        <f t="shared" si="16"/>
        <v>0</v>
      </c>
      <c r="S69" s="280">
        <f t="shared" si="16"/>
        <v>0</v>
      </c>
      <c r="T69" s="280">
        <f t="shared" si="16"/>
        <v>0</v>
      </c>
      <c r="U69" s="280">
        <f t="shared" si="16"/>
        <v>0</v>
      </c>
      <c r="V69" s="280">
        <f t="shared" si="16"/>
        <v>0</v>
      </c>
      <c r="W69" s="280">
        <f t="shared" si="16"/>
        <v>0</v>
      </c>
      <c r="X69" s="280">
        <f t="shared" si="16"/>
        <v>0</v>
      </c>
      <c r="Y69" s="280">
        <f t="shared" si="16"/>
        <v>0</v>
      </c>
      <c r="Z69" s="280">
        <f t="shared" si="16"/>
        <v>0</v>
      </c>
      <c r="AA69" s="280">
        <f t="shared" si="16"/>
        <v>0</v>
      </c>
      <c r="AB69" s="280">
        <f t="shared" si="16"/>
        <v>0</v>
      </c>
      <c r="AC69" s="280">
        <f t="shared" si="16"/>
        <v>0</v>
      </c>
      <c r="AD69" s="280">
        <f t="shared" si="16"/>
        <v>0</v>
      </c>
      <c r="AE69" s="280">
        <f t="shared" si="16"/>
        <v>0</v>
      </c>
      <c r="AF69" s="280">
        <f t="shared" si="16"/>
        <v>0</v>
      </c>
      <c r="AG69" s="280">
        <f t="shared" si="16"/>
        <v>0</v>
      </c>
      <c r="AH69" s="280">
        <f t="shared" si="16"/>
        <v>0</v>
      </c>
      <c r="AI69" s="280">
        <f t="shared" si="16"/>
        <v>0</v>
      </c>
      <c r="AJ69" s="280">
        <f t="shared" si="16"/>
        <v>0</v>
      </c>
      <c r="AK69" s="280">
        <f t="shared" si="16"/>
        <v>0</v>
      </c>
      <c r="AL69" s="280">
        <f t="shared" si="16"/>
        <v>0</v>
      </c>
    </row>
    <row r="70" spans="1:38" ht="14.25" x14ac:dyDescent="0.2">
      <c r="A70" s="289" t="s">
        <v>316</v>
      </c>
      <c r="B70" s="287">
        <f t="shared" ref="B70:AL70" si="17">B68+B69</f>
        <v>0</v>
      </c>
      <c r="C70" s="287">
        <f t="shared" si="17"/>
        <v>0</v>
      </c>
      <c r="D70" s="287">
        <f t="shared" si="17"/>
        <v>0</v>
      </c>
      <c r="E70" s="287">
        <f t="shared" si="17"/>
        <v>0</v>
      </c>
      <c r="F70" s="287">
        <f t="shared" si="17"/>
        <v>0</v>
      </c>
      <c r="G70" s="287">
        <f t="shared" si="17"/>
        <v>0</v>
      </c>
      <c r="H70" s="287">
        <f t="shared" si="17"/>
        <v>0</v>
      </c>
      <c r="I70" s="287">
        <f t="shared" si="17"/>
        <v>-1294801.0344852104</v>
      </c>
      <c r="J70" s="287">
        <f t="shared" si="17"/>
        <v>-1309926.4793107999</v>
      </c>
      <c r="K70" s="287">
        <f t="shared" si="17"/>
        <v>-1325762.8241730018</v>
      </c>
      <c r="L70" s="287">
        <f t="shared" si="17"/>
        <v>-1342343.4815676392</v>
      </c>
      <c r="M70" s="287">
        <f t="shared" si="17"/>
        <v>-1359703.4343869616</v>
      </c>
      <c r="N70" s="287">
        <f t="shared" si="17"/>
        <v>-1377879.3097287063</v>
      </c>
      <c r="O70" s="287">
        <f t="shared" si="17"/>
        <v>-1396909.4561742037</v>
      </c>
      <c r="P70" s="287">
        <f t="shared" si="17"/>
        <v>-1416834.0246985783</v>
      </c>
      <c r="Q70" s="287">
        <f t="shared" si="17"/>
        <v>-1437695.053383748</v>
      </c>
      <c r="R70" s="287">
        <f t="shared" si="17"/>
        <v>-1459536.5561129586</v>
      </c>
      <c r="S70" s="287">
        <f t="shared" si="17"/>
        <v>-1482404.6154339861</v>
      </c>
      <c r="T70" s="287">
        <f t="shared" si="17"/>
        <v>-1506347.4797869336</v>
      </c>
      <c r="U70" s="287">
        <f t="shared" si="17"/>
        <v>-1531415.6653017637</v>
      </c>
      <c r="V70" s="287">
        <f t="shared" si="17"/>
        <v>-1557662.062380339</v>
      </c>
      <c r="W70" s="287">
        <f t="shared" si="17"/>
        <v>-1585142.0472878516</v>
      </c>
      <c r="X70" s="287">
        <f t="shared" si="17"/>
        <v>-1613913.5989890769</v>
      </c>
      <c r="Y70" s="287">
        <f t="shared" si="17"/>
        <v>-1644037.4214759651</v>
      </c>
      <c r="Z70" s="287">
        <f t="shared" si="17"/>
        <v>-1675577.0718446625</v>
      </c>
      <c r="AA70" s="287">
        <f t="shared" si="17"/>
        <v>-1708599.0943921884</v>
      </c>
      <c r="AB70" s="287">
        <f t="shared" si="17"/>
        <v>-1743173.1610156903</v>
      </c>
      <c r="AC70" s="287">
        <f t="shared" si="17"/>
        <v>-1779372.2182105044</v>
      </c>
      <c r="AD70" s="287">
        <f t="shared" si="17"/>
        <v>-1817272.6409771661</v>
      </c>
      <c r="AE70" s="287">
        <f t="shared" si="17"/>
        <v>-1856954.393962088</v>
      </c>
      <c r="AF70" s="287">
        <f t="shared" si="17"/>
        <v>-1898501.2001718981</v>
      </c>
      <c r="AG70" s="287">
        <f t="shared" si="17"/>
        <v>-1942000.7176173949</v>
      </c>
      <c r="AH70" s="287">
        <f t="shared" si="17"/>
        <v>-1987544.7242598189</v>
      </c>
      <c r="AI70" s="287">
        <f t="shared" si="17"/>
        <v>-2035229.3116496471</v>
      </c>
      <c r="AJ70" s="287">
        <f t="shared" si="17"/>
        <v>-2085155.0876664654</v>
      </c>
      <c r="AK70" s="287">
        <f t="shared" si="17"/>
        <v>-2137427.388787671</v>
      </c>
      <c r="AL70" s="287">
        <f t="shared" si="17"/>
        <v>-2192156.5023338585</v>
      </c>
    </row>
    <row r="71" spans="1:38" x14ac:dyDescent="0.2">
      <c r="A71" s="288" t="s">
        <v>310</v>
      </c>
      <c r="B71" s="280">
        <f t="shared" ref="B71:AL71" si="18">-B70*$B$36</f>
        <v>0</v>
      </c>
      <c r="C71" s="280">
        <f t="shared" si="18"/>
        <v>0</v>
      </c>
      <c r="D71" s="280">
        <f t="shared" si="18"/>
        <v>0</v>
      </c>
      <c r="E71" s="280">
        <f t="shared" si="18"/>
        <v>0</v>
      </c>
      <c r="F71" s="280">
        <f t="shared" si="18"/>
        <v>0</v>
      </c>
      <c r="G71" s="280">
        <f t="shared" si="18"/>
        <v>0</v>
      </c>
      <c r="H71" s="280">
        <f t="shared" si="18"/>
        <v>0</v>
      </c>
      <c r="I71" s="280">
        <f t="shared" si="18"/>
        <v>258960.20689704211</v>
      </c>
      <c r="J71" s="280">
        <f t="shared" si="18"/>
        <v>261985.29586215998</v>
      </c>
      <c r="K71" s="280">
        <f t="shared" si="18"/>
        <v>265152.56483460037</v>
      </c>
      <c r="L71" s="280">
        <f t="shared" si="18"/>
        <v>268468.69631352782</v>
      </c>
      <c r="M71" s="280">
        <f t="shared" si="18"/>
        <v>271940.68687739235</v>
      </c>
      <c r="N71" s="280">
        <f t="shared" si="18"/>
        <v>275575.86194574129</v>
      </c>
      <c r="O71" s="280">
        <f t="shared" si="18"/>
        <v>279381.89123484073</v>
      </c>
      <c r="P71" s="280">
        <f t="shared" si="18"/>
        <v>283366.80493971566</v>
      </c>
      <c r="Q71" s="280">
        <f t="shared" si="18"/>
        <v>287539.01067674963</v>
      </c>
      <c r="R71" s="280">
        <f t="shared" si="18"/>
        <v>291907.31122259173</v>
      </c>
      <c r="S71" s="280">
        <f t="shared" si="18"/>
        <v>296480.92308679724</v>
      </c>
      <c r="T71" s="280">
        <f t="shared" si="18"/>
        <v>301269.49595738674</v>
      </c>
      <c r="U71" s="280">
        <f t="shared" si="18"/>
        <v>306283.13306035276</v>
      </c>
      <c r="V71" s="280">
        <f t="shared" si="18"/>
        <v>311532.41247606784</v>
      </c>
      <c r="W71" s="280">
        <f t="shared" si="18"/>
        <v>317028.40945757035</v>
      </c>
      <c r="X71" s="280">
        <f t="shared" si="18"/>
        <v>322782.71979781543</v>
      </c>
      <c r="Y71" s="280">
        <f t="shared" si="18"/>
        <v>328807.48429519305</v>
      </c>
      <c r="Z71" s="280">
        <f t="shared" si="18"/>
        <v>335115.41436893254</v>
      </c>
      <c r="AA71" s="280">
        <f t="shared" si="18"/>
        <v>341719.81887843768</v>
      </c>
      <c r="AB71" s="280">
        <f t="shared" si="18"/>
        <v>348634.63220313808</v>
      </c>
      <c r="AC71" s="280">
        <f t="shared" si="18"/>
        <v>355874.4436421009</v>
      </c>
      <c r="AD71" s="280">
        <f t="shared" si="18"/>
        <v>363454.52819543326</v>
      </c>
      <c r="AE71" s="280">
        <f t="shared" si="18"/>
        <v>371390.87879241764</v>
      </c>
      <c r="AF71" s="280">
        <f t="shared" si="18"/>
        <v>379700.24003437965</v>
      </c>
      <c r="AG71" s="280">
        <f t="shared" si="18"/>
        <v>388400.143523479</v>
      </c>
      <c r="AH71" s="280">
        <f t="shared" si="18"/>
        <v>397508.94485196378</v>
      </c>
      <c r="AI71" s="280">
        <f t="shared" si="18"/>
        <v>407045.86232992943</v>
      </c>
      <c r="AJ71" s="280">
        <f t="shared" si="18"/>
        <v>417031.01753329311</v>
      </c>
      <c r="AK71" s="280">
        <f t="shared" si="18"/>
        <v>427485.47775753425</v>
      </c>
      <c r="AL71" s="280">
        <f t="shared" si="18"/>
        <v>438431.3004667717</v>
      </c>
    </row>
    <row r="72" spans="1:38" ht="15" thickBot="1" x14ac:dyDescent="0.25">
      <c r="A72" s="291" t="s">
        <v>315</v>
      </c>
      <c r="B72" s="292">
        <f t="shared" ref="B72:AL72" si="19">B70+B71</f>
        <v>0</v>
      </c>
      <c r="C72" s="292">
        <f t="shared" si="19"/>
        <v>0</v>
      </c>
      <c r="D72" s="292">
        <f t="shared" si="19"/>
        <v>0</v>
      </c>
      <c r="E72" s="292">
        <f t="shared" si="19"/>
        <v>0</v>
      </c>
      <c r="F72" s="292">
        <f t="shared" si="19"/>
        <v>0</v>
      </c>
      <c r="G72" s="292">
        <f t="shared" si="19"/>
        <v>0</v>
      </c>
      <c r="H72" s="292">
        <f t="shared" si="19"/>
        <v>0</v>
      </c>
      <c r="I72" s="292">
        <f t="shared" si="19"/>
        <v>-1035840.8275881683</v>
      </c>
      <c r="J72" s="292">
        <f t="shared" si="19"/>
        <v>-1047941.1834486399</v>
      </c>
      <c r="K72" s="292">
        <f t="shared" si="19"/>
        <v>-1060610.2593384015</v>
      </c>
      <c r="L72" s="292">
        <f t="shared" si="19"/>
        <v>-1073874.7852541113</v>
      </c>
      <c r="M72" s="292">
        <f t="shared" si="19"/>
        <v>-1087762.7475095694</v>
      </c>
      <c r="N72" s="292">
        <f t="shared" si="19"/>
        <v>-1102303.4477829649</v>
      </c>
      <c r="O72" s="292">
        <f t="shared" si="19"/>
        <v>-1117527.5649393629</v>
      </c>
      <c r="P72" s="292">
        <f t="shared" si="19"/>
        <v>-1133467.2197588626</v>
      </c>
      <c r="Q72" s="292">
        <f t="shared" si="19"/>
        <v>-1150156.0427069985</v>
      </c>
      <c r="R72" s="292">
        <f t="shared" si="19"/>
        <v>-1167629.2448903669</v>
      </c>
      <c r="S72" s="292">
        <f t="shared" si="19"/>
        <v>-1185923.6923471889</v>
      </c>
      <c r="T72" s="292">
        <f t="shared" si="19"/>
        <v>-1205077.983829547</v>
      </c>
      <c r="U72" s="292">
        <f t="shared" si="19"/>
        <v>-1225132.532241411</v>
      </c>
      <c r="V72" s="292">
        <f t="shared" si="19"/>
        <v>-1246129.6499042711</v>
      </c>
      <c r="W72" s="292">
        <f t="shared" si="19"/>
        <v>-1268113.6378302812</v>
      </c>
      <c r="X72" s="292">
        <f t="shared" si="19"/>
        <v>-1291130.8791912615</v>
      </c>
      <c r="Y72" s="292">
        <f t="shared" si="19"/>
        <v>-1315229.937180772</v>
      </c>
      <c r="Z72" s="292">
        <f t="shared" si="19"/>
        <v>-1340461.6574757299</v>
      </c>
      <c r="AA72" s="292">
        <f t="shared" si="19"/>
        <v>-1366879.2755137507</v>
      </c>
      <c r="AB72" s="292">
        <f t="shared" si="19"/>
        <v>-1394538.5288125523</v>
      </c>
      <c r="AC72" s="292">
        <f t="shared" si="19"/>
        <v>-1423497.7745684036</v>
      </c>
      <c r="AD72" s="292">
        <f t="shared" si="19"/>
        <v>-1453818.1127817328</v>
      </c>
      <c r="AE72" s="292">
        <f t="shared" si="19"/>
        <v>-1485563.5151696703</v>
      </c>
      <c r="AF72" s="292">
        <f t="shared" si="19"/>
        <v>-1518800.9601375186</v>
      </c>
      <c r="AG72" s="292">
        <f t="shared" si="19"/>
        <v>-1553600.574093916</v>
      </c>
      <c r="AH72" s="292">
        <f t="shared" si="19"/>
        <v>-1590035.7794078551</v>
      </c>
      <c r="AI72" s="292">
        <f t="shared" si="19"/>
        <v>-1628183.4493197177</v>
      </c>
      <c r="AJ72" s="292">
        <f t="shared" si="19"/>
        <v>-1668124.0701331724</v>
      </c>
      <c r="AK72" s="292">
        <f t="shared" si="19"/>
        <v>-1709941.9110301367</v>
      </c>
      <c r="AL72" s="292">
        <f t="shared" si="19"/>
        <v>-1753725.2018670868</v>
      </c>
    </row>
    <row r="73" spans="1:38" s="294" customFormat="1" ht="16.5" thickBot="1" x14ac:dyDescent="0.25">
      <c r="A73" s="283"/>
      <c r="B73" s="293">
        <f>B106</f>
        <v>0.5</v>
      </c>
      <c r="C73" s="293">
        <f t="shared" ref="C73:AL73" si="20">C106</f>
        <v>0</v>
      </c>
      <c r="D73" s="293">
        <f t="shared" si="20"/>
        <v>0</v>
      </c>
      <c r="E73" s="293">
        <f t="shared" si="20"/>
        <v>0</v>
      </c>
      <c r="F73" s="293">
        <f t="shared" si="20"/>
        <v>0</v>
      </c>
      <c r="G73" s="293">
        <f t="shared" si="20"/>
        <v>0</v>
      </c>
      <c r="H73" s="293">
        <f t="shared" si="20"/>
        <v>0.5</v>
      </c>
      <c r="I73" s="293">
        <f t="shared" si="20"/>
        <v>1.5</v>
      </c>
      <c r="J73" s="293">
        <f t="shared" si="20"/>
        <v>2.5</v>
      </c>
      <c r="K73" s="293">
        <f t="shared" si="20"/>
        <v>3.5</v>
      </c>
      <c r="L73" s="293">
        <f t="shared" si="20"/>
        <v>4.5</v>
      </c>
      <c r="M73" s="293">
        <f t="shared" si="20"/>
        <v>5.5</v>
      </c>
      <c r="N73" s="293">
        <f t="shared" si="20"/>
        <v>6.5</v>
      </c>
      <c r="O73" s="293">
        <f t="shared" si="20"/>
        <v>7.5</v>
      </c>
      <c r="P73" s="293">
        <f t="shared" si="20"/>
        <v>8.5</v>
      </c>
      <c r="Q73" s="293">
        <f t="shared" si="20"/>
        <v>9.5</v>
      </c>
      <c r="R73" s="293">
        <f t="shared" si="20"/>
        <v>10.5</v>
      </c>
      <c r="S73" s="293">
        <f t="shared" si="20"/>
        <v>11.5</v>
      </c>
      <c r="T73" s="293">
        <f t="shared" si="20"/>
        <v>12.5</v>
      </c>
      <c r="U73" s="293">
        <f t="shared" si="20"/>
        <v>13.5</v>
      </c>
      <c r="V73" s="293">
        <f t="shared" si="20"/>
        <v>14.5</v>
      </c>
      <c r="W73" s="293">
        <f t="shared" si="20"/>
        <v>15.5</v>
      </c>
      <c r="X73" s="293">
        <f t="shared" si="20"/>
        <v>16.5</v>
      </c>
      <c r="Y73" s="293">
        <f t="shared" si="20"/>
        <v>17.5</v>
      </c>
      <c r="Z73" s="293">
        <f t="shared" si="20"/>
        <v>18.5</v>
      </c>
      <c r="AA73" s="293">
        <f t="shared" si="20"/>
        <v>19.5</v>
      </c>
      <c r="AB73" s="293">
        <f t="shared" si="20"/>
        <v>20.5</v>
      </c>
      <c r="AC73" s="293">
        <f t="shared" si="20"/>
        <v>21.5</v>
      </c>
      <c r="AD73" s="293">
        <f t="shared" si="20"/>
        <v>22.5</v>
      </c>
      <c r="AE73" s="293">
        <f t="shared" si="20"/>
        <v>23.5</v>
      </c>
      <c r="AF73" s="293">
        <f t="shared" si="20"/>
        <v>24.5</v>
      </c>
      <c r="AG73" s="293">
        <f t="shared" si="20"/>
        <v>25.5</v>
      </c>
      <c r="AH73" s="293">
        <f t="shared" si="20"/>
        <v>26.5</v>
      </c>
      <c r="AI73" s="293">
        <f t="shared" si="20"/>
        <v>27.5</v>
      </c>
      <c r="AJ73" s="293">
        <f t="shared" si="20"/>
        <v>28.5</v>
      </c>
      <c r="AK73" s="293">
        <f t="shared" si="20"/>
        <v>29.5</v>
      </c>
      <c r="AL73" s="293">
        <f t="shared" si="20"/>
        <v>30.5</v>
      </c>
    </row>
    <row r="74" spans="1:38" x14ac:dyDescent="0.2">
      <c r="A74" s="277" t="s">
        <v>314</v>
      </c>
      <c r="B74" s="278">
        <f t="shared" ref="B74:AL74" si="21">B58</f>
        <v>1</v>
      </c>
      <c r="C74" s="278">
        <f t="shared" si="21"/>
        <v>2</v>
      </c>
      <c r="D74" s="278">
        <f t="shared" si="21"/>
        <v>3</v>
      </c>
      <c r="E74" s="278">
        <f t="shared" si="21"/>
        <v>4</v>
      </c>
      <c r="F74" s="278">
        <f t="shared" si="21"/>
        <v>5</v>
      </c>
      <c r="G74" s="278">
        <f t="shared" si="21"/>
        <v>6</v>
      </c>
      <c r="H74" s="278">
        <f t="shared" si="21"/>
        <v>7</v>
      </c>
      <c r="I74" s="278">
        <f t="shared" si="21"/>
        <v>8</v>
      </c>
      <c r="J74" s="278">
        <f t="shared" si="21"/>
        <v>9</v>
      </c>
      <c r="K74" s="278">
        <f t="shared" si="21"/>
        <v>10</v>
      </c>
      <c r="L74" s="278">
        <f t="shared" si="21"/>
        <v>11</v>
      </c>
      <c r="M74" s="278">
        <f t="shared" si="21"/>
        <v>12</v>
      </c>
      <c r="N74" s="278">
        <f t="shared" si="21"/>
        <v>13</v>
      </c>
      <c r="O74" s="278">
        <f t="shared" si="21"/>
        <v>14</v>
      </c>
      <c r="P74" s="278">
        <f t="shared" si="21"/>
        <v>15</v>
      </c>
      <c r="Q74" s="278">
        <f t="shared" si="21"/>
        <v>16</v>
      </c>
      <c r="R74" s="278">
        <f t="shared" si="21"/>
        <v>17</v>
      </c>
      <c r="S74" s="278">
        <f t="shared" si="21"/>
        <v>18</v>
      </c>
      <c r="T74" s="278">
        <f t="shared" si="21"/>
        <v>19</v>
      </c>
      <c r="U74" s="278">
        <f t="shared" si="21"/>
        <v>20</v>
      </c>
      <c r="V74" s="278">
        <f t="shared" si="21"/>
        <v>21</v>
      </c>
      <c r="W74" s="278">
        <f t="shared" si="21"/>
        <v>22</v>
      </c>
      <c r="X74" s="278">
        <f t="shared" si="21"/>
        <v>23</v>
      </c>
      <c r="Y74" s="278">
        <f t="shared" si="21"/>
        <v>24</v>
      </c>
      <c r="Z74" s="278">
        <f t="shared" si="21"/>
        <v>25</v>
      </c>
      <c r="AA74" s="278">
        <f t="shared" si="21"/>
        <v>26</v>
      </c>
      <c r="AB74" s="278">
        <f t="shared" si="21"/>
        <v>27</v>
      </c>
      <c r="AC74" s="278">
        <f t="shared" si="21"/>
        <v>28</v>
      </c>
      <c r="AD74" s="278">
        <f t="shared" si="21"/>
        <v>29</v>
      </c>
      <c r="AE74" s="278">
        <f t="shared" si="21"/>
        <v>30</v>
      </c>
      <c r="AF74" s="278">
        <f t="shared" si="21"/>
        <v>31</v>
      </c>
      <c r="AG74" s="278">
        <f t="shared" si="21"/>
        <v>32</v>
      </c>
      <c r="AH74" s="278">
        <f t="shared" si="21"/>
        <v>33</v>
      </c>
      <c r="AI74" s="278">
        <f t="shared" si="21"/>
        <v>34</v>
      </c>
      <c r="AJ74" s="278">
        <f t="shared" si="21"/>
        <v>35</v>
      </c>
      <c r="AK74" s="278">
        <f t="shared" si="21"/>
        <v>36</v>
      </c>
      <c r="AL74" s="278">
        <f t="shared" si="21"/>
        <v>37</v>
      </c>
    </row>
    <row r="75" spans="1:38" ht="28.5" x14ac:dyDescent="0.2">
      <c r="A75" s="286" t="s">
        <v>313</v>
      </c>
      <c r="B75" s="287">
        <f t="shared" ref="B75:AL75" si="22">B68</f>
        <v>0</v>
      </c>
      <c r="C75" s="287">
        <f t="shared" si="22"/>
        <v>0</v>
      </c>
      <c r="D75" s="287">
        <f>D68</f>
        <v>0</v>
      </c>
      <c r="E75" s="287">
        <f t="shared" si="22"/>
        <v>0</v>
      </c>
      <c r="F75" s="287">
        <f t="shared" si="22"/>
        <v>0</v>
      </c>
      <c r="G75" s="287">
        <f t="shared" si="22"/>
        <v>0</v>
      </c>
      <c r="H75" s="287">
        <f t="shared" si="22"/>
        <v>0</v>
      </c>
      <c r="I75" s="287">
        <f t="shared" si="22"/>
        <v>-1294801.0344852104</v>
      </c>
      <c r="J75" s="287">
        <f t="shared" si="22"/>
        <v>-1309926.4793107999</v>
      </c>
      <c r="K75" s="287">
        <f t="shared" si="22"/>
        <v>-1325762.8241730018</v>
      </c>
      <c r="L75" s="287">
        <f t="shared" si="22"/>
        <v>-1342343.4815676392</v>
      </c>
      <c r="M75" s="287">
        <f t="shared" si="22"/>
        <v>-1359703.4343869616</v>
      </c>
      <c r="N75" s="287">
        <f t="shared" si="22"/>
        <v>-1377879.3097287063</v>
      </c>
      <c r="O75" s="287">
        <f t="shared" si="22"/>
        <v>-1396909.4561742037</v>
      </c>
      <c r="P75" s="287">
        <f t="shared" si="22"/>
        <v>-1416834.0246985783</v>
      </c>
      <c r="Q75" s="287">
        <f t="shared" si="22"/>
        <v>-1437695.053383748</v>
      </c>
      <c r="R75" s="287">
        <f t="shared" si="22"/>
        <v>-1459536.5561129586</v>
      </c>
      <c r="S75" s="287">
        <f t="shared" si="22"/>
        <v>-1482404.6154339861</v>
      </c>
      <c r="T75" s="287">
        <f t="shared" si="22"/>
        <v>-1506347.4797869336</v>
      </c>
      <c r="U75" s="287">
        <f t="shared" si="22"/>
        <v>-1531415.6653017637</v>
      </c>
      <c r="V75" s="287">
        <f t="shared" si="22"/>
        <v>-1557662.062380339</v>
      </c>
      <c r="W75" s="287">
        <f t="shared" si="22"/>
        <v>-1585142.0472878516</v>
      </c>
      <c r="X75" s="287">
        <f t="shared" si="22"/>
        <v>-1613913.5989890769</v>
      </c>
      <c r="Y75" s="287">
        <f t="shared" si="22"/>
        <v>-1644037.4214759651</v>
      </c>
      <c r="Z75" s="287">
        <f t="shared" si="22"/>
        <v>-1675577.0718446625</v>
      </c>
      <c r="AA75" s="287">
        <f t="shared" si="22"/>
        <v>-1708599.0943921884</v>
      </c>
      <c r="AB75" s="287">
        <f t="shared" si="22"/>
        <v>-1743173.1610156903</v>
      </c>
      <c r="AC75" s="287">
        <f t="shared" si="22"/>
        <v>-1779372.2182105044</v>
      </c>
      <c r="AD75" s="287">
        <f t="shared" si="22"/>
        <v>-1817272.6409771661</v>
      </c>
      <c r="AE75" s="287">
        <f t="shared" si="22"/>
        <v>-1856954.393962088</v>
      </c>
      <c r="AF75" s="287">
        <f t="shared" si="22"/>
        <v>-1898501.2001718981</v>
      </c>
      <c r="AG75" s="287">
        <f t="shared" si="22"/>
        <v>-1942000.7176173949</v>
      </c>
      <c r="AH75" s="287">
        <f t="shared" si="22"/>
        <v>-1987544.7242598189</v>
      </c>
      <c r="AI75" s="287">
        <f t="shared" si="22"/>
        <v>-2035229.3116496471</v>
      </c>
      <c r="AJ75" s="287">
        <f t="shared" si="22"/>
        <v>-2085155.0876664654</v>
      </c>
      <c r="AK75" s="287">
        <f t="shared" si="22"/>
        <v>-2137427.388787671</v>
      </c>
      <c r="AL75" s="287">
        <f t="shared" si="22"/>
        <v>-2192156.5023338585</v>
      </c>
    </row>
    <row r="76" spans="1:38" x14ac:dyDescent="0.2">
      <c r="A76" s="288" t="s">
        <v>312</v>
      </c>
      <c r="B76" s="280">
        <f t="shared" ref="B76:AL76" si="23">-B67</f>
        <v>0</v>
      </c>
      <c r="C76" s="280">
        <f>-C67</f>
        <v>0</v>
      </c>
      <c r="D76" s="280">
        <f t="shared" si="23"/>
        <v>0</v>
      </c>
      <c r="E76" s="280">
        <f t="shared" si="23"/>
        <v>0</v>
      </c>
      <c r="F76" s="280">
        <f>-C67</f>
        <v>0</v>
      </c>
      <c r="G76" s="280">
        <f t="shared" si="23"/>
        <v>0</v>
      </c>
      <c r="H76" s="280">
        <f t="shared" si="23"/>
        <v>0</v>
      </c>
      <c r="I76" s="280">
        <f t="shared" si="23"/>
        <v>972984.92899999989</v>
      </c>
      <c r="J76" s="280">
        <f t="shared" si="23"/>
        <v>972984.92899999989</v>
      </c>
      <c r="K76" s="280">
        <f t="shared" si="23"/>
        <v>972984.92899999989</v>
      </c>
      <c r="L76" s="280">
        <f>-L67</f>
        <v>972984.92899999989</v>
      </c>
      <c r="M76" s="280">
        <f>-M67</f>
        <v>972984.92899999989</v>
      </c>
      <c r="N76" s="280">
        <f t="shared" si="23"/>
        <v>972984.92899999989</v>
      </c>
      <c r="O76" s="280">
        <f t="shared" si="23"/>
        <v>972984.92899999989</v>
      </c>
      <c r="P76" s="280">
        <f t="shared" si="23"/>
        <v>972984.92899999989</v>
      </c>
      <c r="Q76" s="280">
        <f t="shared" si="23"/>
        <v>972984.92899999989</v>
      </c>
      <c r="R76" s="280">
        <f t="shared" si="23"/>
        <v>972984.92899999989</v>
      </c>
      <c r="S76" s="280">
        <f t="shared" si="23"/>
        <v>972984.92899999989</v>
      </c>
      <c r="T76" s="280">
        <f t="shared" si="23"/>
        <v>972984.92899999989</v>
      </c>
      <c r="U76" s="280">
        <f t="shared" si="23"/>
        <v>972984.92899999989</v>
      </c>
      <c r="V76" s="280">
        <f t="shared" si="23"/>
        <v>972984.92899999989</v>
      </c>
      <c r="W76" s="280">
        <f t="shared" si="23"/>
        <v>972984.92899999989</v>
      </c>
      <c r="X76" s="280">
        <f t="shared" si="23"/>
        <v>972984.92899999989</v>
      </c>
      <c r="Y76" s="280">
        <f t="shared" si="23"/>
        <v>972984.92899999989</v>
      </c>
      <c r="Z76" s="280">
        <f t="shared" si="23"/>
        <v>972984.92899999989</v>
      </c>
      <c r="AA76" s="280">
        <f t="shared" si="23"/>
        <v>972984.92899999989</v>
      </c>
      <c r="AB76" s="280">
        <f t="shared" si="23"/>
        <v>972984.92899999989</v>
      </c>
      <c r="AC76" s="280">
        <f t="shared" si="23"/>
        <v>972984.92899999989</v>
      </c>
      <c r="AD76" s="280">
        <f t="shared" si="23"/>
        <v>972984.92899999989</v>
      </c>
      <c r="AE76" s="280">
        <f t="shared" si="23"/>
        <v>972984.92899999989</v>
      </c>
      <c r="AF76" s="280">
        <f t="shared" si="23"/>
        <v>972984.92899999989</v>
      </c>
      <c r="AG76" s="280">
        <f t="shared" si="23"/>
        <v>972984.92899999989</v>
      </c>
      <c r="AH76" s="280">
        <f t="shared" si="23"/>
        <v>972984.92899999989</v>
      </c>
      <c r="AI76" s="280">
        <f t="shared" si="23"/>
        <v>972984.92899999989</v>
      </c>
      <c r="AJ76" s="280">
        <f t="shared" si="23"/>
        <v>972984.92899999989</v>
      </c>
      <c r="AK76" s="280">
        <f t="shared" si="23"/>
        <v>972984.92899999989</v>
      </c>
      <c r="AL76" s="280">
        <f t="shared" si="23"/>
        <v>972984.92899999989</v>
      </c>
    </row>
    <row r="77" spans="1:38" x14ac:dyDescent="0.2">
      <c r="A77" s="288" t="s">
        <v>311</v>
      </c>
      <c r="B77" s="280">
        <f t="shared" ref="B77:AL77" si="24">B69</f>
        <v>0</v>
      </c>
      <c r="C77" s="280">
        <f t="shared" si="24"/>
        <v>0</v>
      </c>
      <c r="D77" s="280">
        <f t="shared" si="24"/>
        <v>0</v>
      </c>
      <c r="E77" s="280">
        <f t="shared" si="24"/>
        <v>0</v>
      </c>
      <c r="F77" s="280">
        <f t="shared" si="24"/>
        <v>0</v>
      </c>
      <c r="G77" s="280">
        <f t="shared" si="24"/>
        <v>0</v>
      </c>
      <c r="H77" s="280">
        <f t="shared" si="24"/>
        <v>0</v>
      </c>
      <c r="I77" s="280">
        <f t="shared" si="24"/>
        <v>0</v>
      </c>
      <c r="J77" s="280">
        <f t="shared" si="24"/>
        <v>0</v>
      </c>
      <c r="K77" s="280">
        <f t="shared" si="24"/>
        <v>0</v>
      </c>
      <c r="L77" s="280">
        <f t="shared" si="24"/>
        <v>0</v>
      </c>
      <c r="M77" s="280">
        <f t="shared" si="24"/>
        <v>0</v>
      </c>
      <c r="N77" s="280">
        <f t="shared" si="24"/>
        <v>0</v>
      </c>
      <c r="O77" s="280">
        <f t="shared" si="24"/>
        <v>0</v>
      </c>
      <c r="P77" s="280">
        <f t="shared" si="24"/>
        <v>0</v>
      </c>
      <c r="Q77" s="280">
        <f t="shared" si="24"/>
        <v>0</v>
      </c>
      <c r="R77" s="280">
        <f t="shared" si="24"/>
        <v>0</v>
      </c>
      <c r="S77" s="280">
        <f t="shared" si="24"/>
        <v>0</v>
      </c>
      <c r="T77" s="280">
        <f t="shared" si="24"/>
        <v>0</v>
      </c>
      <c r="U77" s="280">
        <f t="shared" si="24"/>
        <v>0</v>
      </c>
      <c r="V77" s="280">
        <f t="shared" si="24"/>
        <v>0</v>
      </c>
      <c r="W77" s="280">
        <f t="shared" si="24"/>
        <v>0</v>
      </c>
      <c r="X77" s="280">
        <f t="shared" si="24"/>
        <v>0</v>
      </c>
      <c r="Y77" s="280">
        <f t="shared" si="24"/>
        <v>0</v>
      </c>
      <c r="Z77" s="280">
        <f t="shared" si="24"/>
        <v>0</v>
      </c>
      <c r="AA77" s="280">
        <f t="shared" si="24"/>
        <v>0</v>
      </c>
      <c r="AB77" s="280">
        <f t="shared" si="24"/>
        <v>0</v>
      </c>
      <c r="AC77" s="280">
        <f t="shared" si="24"/>
        <v>0</v>
      </c>
      <c r="AD77" s="280">
        <f t="shared" si="24"/>
        <v>0</v>
      </c>
      <c r="AE77" s="280">
        <f t="shared" si="24"/>
        <v>0</v>
      </c>
      <c r="AF77" s="280">
        <f t="shared" si="24"/>
        <v>0</v>
      </c>
      <c r="AG77" s="280">
        <f t="shared" si="24"/>
        <v>0</v>
      </c>
      <c r="AH77" s="280">
        <f t="shared" si="24"/>
        <v>0</v>
      </c>
      <c r="AI77" s="280">
        <f t="shared" si="24"/>
        <v>0</v>
      </c>
      <c r="AJ77" s="280">
        <f t="shared" si="24"/>
        <v>0</v>
      </c>
      <c r="AK77" s="280">
        <f t="shared" si="24"/>
        <v>0</v>
      </c>
      <c r="AL77" s="280">
        <f t="shared" si="24"/>
        <v>0</v>
      </c>
    </row>
    <row r="78" spans="1:38" x14ac:dyDescent="0.2">
      <c r="A78" s="288" t="s">
        <v>310</v>
      </c>
      <c r="B78" s="280">
        <f>IF(SUM($B$71:B71)+SUM($A$78:A78)&gt;0,0,SUM($B$71:B71)-SUM($A$78:A78))</f>
        <v>0</v>
      </c>
      <c r="C78" s="280">
        <f>IF(SUM($B$71:C71)+SUM($A$78:B78)&gt;0,0,SUM($B$71:C71)-SUM($A$78:B78))</f>
        <v>0</v>
      </c>
      <c r="D78" s="280">
        <f>IF(SUM($B$71:D71)+SUM($A$78:C78)&gt;0,0,SUM($B$71:D71)-SUM($A$78:C78))</f>
        <v>0</v>
      </c>
      <c r="E78" s="280">
        <f>IF(SUM($B$71:E71)+SUM($A$78:D78)&gt;0,0,SUM($B$71:E71)-SUM($A$78:D78))</f>
        <v>0</v>
      </c>
      <c r="F78" s="280">
        <f>IF(SUM($B$71:F71)+SUM($A$78:E78)&gt;0,0,SUM($B$71:F71)-SUM($A$78:E78))</f>
        <v>0</v>
      </c>
      <c r="G78" s="280">
        <f>IF(SUM($B$71:G71)+SUM($A$78:F78)&gt;0,0,SUM($B$71:G71)-SUM($A$78:F78))</f>
        <v>0</v>
      </c>
      <c r="H78" s="280">
        <f>IF(SUM($B$71:H71)+SUM($A$78:G78)&gt;0,0,SUM($B$71:H71)-SUM($A$78:G78))</f>
        <v>0</v>
      </c>
      <c r="I78" s="280">
        <f>IF(SUM($B$71:I71)+SUM($A$78:H78)&gt;0,0,SUM($B$71:I71)-SUM($A$78:H78))</f>
        <v>0</v>
      </c>
      <c r="J78" s="280">
        <f>IF(SUM($B$71:J71)+SUM($A$78:I78)&gt;0,0,SUM($B$71:J71)-SUM($A$78:I78))</f>
        <v>0</v>
      </c>
      <c r="K78" s="280">
        <f>IF(SUM($B$71:K71)+SUM($A$78:J78)&gt;0,0,SUM($B$71:K71)-SUM($A$78:J78))</f>
        <v>0</v>
      </c>
      <c r="L78" s="280">
        <f>IF(SUM($B$71:L71)+SUM($A$78:K78)&gt;0,0,SUM($B$71:L71)-SUM($A$78:K78))</f>
        <v>0</v>
      </c>
      <c r="M78" s="280">
        <f>IF(SUM($B$71:M71)+SUM($A$78:L78)&gt;0,0,SUM($B$71:M71)-SUM($A$78:L78))</f>
        <v>0</v>
      </c>
      <c r="N78" s="280">
        <f>IF(SUM($B$71:N71)+SUM($A$78:M78)&gt;0,0,SUM($B$71:N71)-SUM($A$78:M78))</f>
        <v>0</v>
      </c>
      <c r="O78" s="280">
        <f>IF(SUM($B$71:O71)+SUM($A$78:N78)&gt;0,0,SUM($B$71:O71)-SUM($A$78:N78))</f>
        <v>0</v>
      </c>
      <c r="P78" s="280">
        <f>IF(SUM($B$71:P71)+SUM($A$78:O78)&gt;0,0,SUM($B$71:P71)-SUM($A$78:O78))</f>
        <v>0</v>
      </c>
      <c r="Q78" s="280">
        <f>IF(SUM($B$71:Q71)+SUM($A$78:P78)&gt;0,0,SUM($B$71:Q71)-SUM($A$78:P78))</f>
        <v>0</v>
      </c>
      <c r="R78" s="280">
        <f>IF(SUM($B$71:R71)+SUM($A$78:Q78)&gt;0,0,SUM($B$71:R71)-SUM($A$78:Q78))</f>
        <v>0</v>
      </c>
      <c r="S78" s="280">
        <f>IF(SUM($B$71:S71)+SUM($A$78:R78)&gt;0,0,SUM($B$71:S71)-SUM($A$78:R78))</f>
        <v>0</v>
      </c>
      <c r="T78" s="280">
        <f>IF(SUM($B$71:T71)+SUM($A$78:S78)&gt;0,0,SUM($B$71:T71)-SUM($A$78:S78))</f>
        <v>0</v>
      </c>
      <c r="U78" s="280">
        <f>IF(SUM($B$71:U71)+SUM($A$78:T78)&gt;0,0,SUM($B$71:U71)-SUM($A$78:T78))</f>
        <v>0</v>
      </c>
      <c r="V78" s="280">
        <f>IF(SUM($B$71:V71)+SUM($A$78:U78)&gt;0,0,SUM($B$71:V71)-SUM($A$78:U78))</f>
        <v>0</v>
      </c>
      <c r="W78" s="280">
        <f>IF(SUM($B$71:W71)+SUM($A$78:V78)&gt;0,0,SUM($B$71:W71)-SUM($A$78:V78))</f>
        <v>0</v>
      </c>
      <c r="X78" s="280">
        <f>IF(SUM($B$71:X71)+SUM($A$78:W78)&gt;0,0,SUM($B$71:X71)-SUM($A$78:W78))</f>
        <v>0</v>
      </c>
      <c r="Y78" s="280">
        <f>IF(SUM($B$71:Y71)+SUM($A$78:X78)&gt;0,0,SUM($B$71:Y71)-SUM($A$78:X78))</f>
        <v>0</v>
      </c>
      <c r="Z78" s="280">
        <f>IF(SUM($B$71:Z71)+SUM($A$78:Y78)&gt;0,0,SUM($B$71:Z71)-SUM($A$78:Y78))</f>
        <v>0</v>
      </c>
      <c r="AA78" s="280">
        <f>IF(SUM($B$71:AA71)+SUM($A$78:Z78)&gt;0,0,SUM($B$71:AA71)-SUM($A$78:Z78))</f>
        <v>0</v>
      </c>
      <c r="AB78" s="280">
        <f>IF(SUM($B$71:AB71)+SUM($A$78:AA78)&gt;0,0,SUM($B$71:AB71)-SUM($A$78:AA78))</f>
        <v>0</v>
      </c>
      <c r="AC78" s="280">
        <f>IF(SUM($B$71:AC71)+SUM($A$78:AB78)&gt;0,0,SUM($B$71:AC71)-SUM($A$78:AB78))</f>
        <v>0</v>
      </c>
      <c r="AD78" s="280">
        <f>IF(SUM($B$71:AD71)+SUM($A$78:AC78)&gt;0,0,SUM($B$71:AD71)-SUM($A$78:AC78))</f>
        <v>0</v>
      </c>
      <c r="AE78" s="280">
        <f>IF(SUM($B$71:AE71)+SUM($A$78:AD78)&gt;0,0,SUM($B$71:AE71)-SUM($A$78:AD78))</f>
        <v>0</v>
      </c>
      <c r="AF78" s="280">
        <f>IF(SUM($B$71:AF71)+SUM($A$78:AE78)&gt;0,0,SUM($B$71:AF71)-SUM($A$78:AE78))</f>
        <v>0</v>
      </c>
      <c r="AG78" s="280">
        <f>IF(SUM($B$71:AG71)+SUM($A$78:AF78)&gt;0,0,SUM($B$71:AG71)-SUM($A$78:AF78))</f>
        <v>0</v>
      </c>
      <c r="AH78" s="280">
        <f>IF(SUM($B$71:AH71)+SUM($A$78:AG78)&gt;0,0,SUM($B$71:AH71)-SUM($A$78:AG78))</f>
        <v>0</v>
      </c>
      <c r="AI78" s="280">
        <f>IF(SUM($B$71:AI71)+SUM($A$78:AH78)&gt;0,0,SUM($B$71:AI71)-SUM($A$78:AH78))</f>
        <v>0</v>
      </c>
      <c r="AJ78" s="280">
        <f>IF(SUM($B$71:AJ71)+SUM($A$78:AI78)&gt;0,0,SUM($B$71:AJ71)-SUM($A$78:AI78))</f>
        <v>0</v>
      </c>
      <c r="AK78" s="280">
        <f>IF(SUM($B$71:AK71)+SUM($A$78:AJ78)&gt;0,0,SUM($B$71:AK71)-SUM($A$78:AJ78))</f>
        <v>0</v>
      </c>
      <c r="AL78" s="280">
        <f>IF(SUM($B$71:AL71)+SUM($A$78:AK78)&gt;0,0,SUM($B$71:AL71)-SUM($A$78:AK78))</f>
        <v>0</v>
      </c>
    </row>
    <row r="79" spans="1:38" x14ac:dyDescent="0.2">
      <c r="A79" s="288" t="s">
        <v>309</v>
      </c>
      <c r="B79" s="280">
        <f>IF(((SUM($B$59:B59)+SUM($B$61:B64))+SUM($B$81:B81))&lt;0,((SUM($B$59:B59)+SUM($B$61:B64))+SUM($B$81:B81))*0.18-SUM($A$79:A79),IF(SUM(A$79:$B79)&lt;0,0-SUM(A$79:$B79),0))</f>
        <v>-12448.1934</v>
      </c>
      <c r="C79" s="280">
        <f>IF(((SUM($B$59:C59)+SUM($B$61:C64))+SUM($B$81:C81))&lt;0,((SUM($B$59:C59)+SUM($B$61:C64))+SUM($B$81:C81))*0.18-SUM($A$79:B79),IF(SUM(B$79:$B79)&lt;0,0-SUM(B$79:$B79),0))</f>
        <v>0</v>
      </c>
      <c r="D79" s="280">
        <f>IF(((SUM($B$59:D59)+SUM($B$61:D64))+SUM($B$81:D81))&lt;0,((SUM($B$59:D59)+SUM($B$61:D64))+SUM($B$81:D81))*0.18-SUM($A$79:C79),IF(SUM($B$79:C79)&lt;0,0-SUM($B$79:C79),0))</f>
        <v>0</v>
      </c>
      <c r="E79" s="280">
        <f>IF(((SUM($B$59:E59)+SUM($B$61:E64))+SUM($B$81:E81))&lt;0,((SUM($B$59:E59)+SUM($B$61:E64))+SUM($B$81:E81))*0.2-SUM($A$79:D79),IF(SUM($B$79:D79)&lt;0,0-SUM($B$79:D79),0))</f>
        <v>-1383.1326000000008</v>
      </c>
      <c r="F79" s="280">
        <f>IF(((SUM($B$59:F59)+SUM($B$61:F64))+SUM($B$81:F81))&lt;0,((SUM($B$59:F59)+SUM($B$61:F64))+SUM($B$81:F81))*0.2-SUM($A$79:E79),IF(SUM($B$79:E79)&lt;0,0-SUM($B$79:E79),0))</f>
        <v>0</v>
      </c>
      <c r="G79" s="280">
        <f>IF(((SUM($B$59:G59)+SUM($B$61:G64))+SUM($B$81:G81))&lt;0,((SUM($B$59:G59)+SUM($B$61:G64))+SUM($B$81:G81))*0.2-SUM($A$79:F79),IF(SUM($B$79:F79)&lt;0,0-SUM($B$79:F79),0))</f>
        <v>0</v>
      </c>
      <c r="H79" s="280">
        <f>IF(((SUM($B$59:H59)+SUM($B$61:H64))+SUM($B$81:H81))&lt;0,((SUM($B$59:H59)+SUM($B$61:H64))+SUM($B$81:H81))*0.2-SUM($A$79:G79),IF(SUM($B$79:G79)&lt;0,0-SUM($B$79:G79),0))</f>
        <v>-5837909.574</v>
      </c>
      <c r="I79" s="280">
        <f>IF(((SUM($B$59:I59)+SUM($B$61:I64))+SUM($B$81:I81))&lt;0,((SUM($B$59:I59)+SUM($B$61:I64))+SUM($B$81:I81))*0.2-SUM($A$79:H79),IF(SUM($B$79:H79)&lt;0,0-SUM($B$79:H79),0))</f>
        <v>-64363.221097042784</v>
      </c>
      <c r="J79" s="280">
        <f>IF(((SUM($B$59:J59)+SUM($B$61:J64))+SUM($B$81:J81))&lt;0,((SUM($B$59:J59)+SUM($B$61:J64))+SUM($B$81:J81))*0.2-SUM($A$79:I79),IF(SUM($B$79:I79)&lt;0,0-SUM($B$79:I79),0))</f>
        <v>-67388.310062158853</v>
      </c>
      <c r="K79" s="280">
        <f>IF(((SUM($B$59:K59)+SUM($B$61:K64))+SUM($B$81:K81))&lt;0,((SUM($B$59:K59)+SUM($B$61:K64))+SUM($B$81:K81))*0.2-SUM($A$79:J79),IF(SUM($B$79:J79)&lt;0,0-SUM($B$79:J79),0))</f>
        <v>-70555.579034600407</v>
      </c>
      <c r="L79" s="280">
        <f>IF(((SUM($B$59:L59)+SUM($B$61:L64))+SUM($B$81:L81))&lt;0,((SUM($B$59:L59)+SUM($B$61:L64))+SUM($B$81:L81))*0.2-SUM($A$79:K79),IF(SUM($B$79:K79)&lt;0,0-SUM($B$79:K79),0))</f>
        <v>-73871.710513528436</v>
      </c>
      <c r="M79" s="280">
        <f>IF(((SUM($B$59:M59)+SUM($B$61:M64))+SUM($B$81:M81))&lt;0,((SUM($B$59:M59)+SUM($B$61:M64))+SUM($B$81:M81))*0.2-SUM($A$79:L79),IF(SUM($B$79:L79)&lt;0,0-SUM($B$79:L79),0))</f>
        <v>-77343.701077392325</v>
      </c>
      <c r="N79" s="280">
        <f>IF(((SUM($B$59:N59)+SUM($B$61:N64))+SUM($B$81:N81))&lt;0,((SUM($B$59:N59)+SUM($B$61:N64))+SUM($B$81:N81))*0.2-SUM($A$79:M79),IF(SUM($B$79:M79)&lt;0,0-SUM($B$79:M79),0))</f>
        <v>-80978.876145740971</v>
      </c>
      <c r="O79" s="280">
        <f>IF(((SUM($B$59:O59)+SUM($B$61:O64))+SUM($B$81:O81))&lt;0,((SUM($B$59:O59)+SUM($B$61:O64))+SUM($B$81:O81))*0.2-SUM($A$79:N79),IF(SUM($B$79:N79)&lt;0,0-SUM($B$79:N79),0))</f>
        <v>-84784.90543484129</v>
      </c>
      <c r="P79" s="280">
        <f>IF(((SUM($B$59:P59)+SUM($B$61:P64))+SUM($B$81:P81))&lt;0,((SUM($B$59:P59)+SUM($B$61:P64))+SUM($B$81:P81))*0.2-SUM($A$79:O79),IF(SUM($B$79:O79)&lt;0,0-SUM($B$79:O79),0))</f>
        <v>-88769.819139715284</v>
      </c>
      <c r="Q79" s="280">
        <f>IF(((SUM($B$59:Q59)+SUM($B$61:Q64))+SUM($B$81:Q81))&lt;0,((SUM($B$59:Q59)+SUM($B$61:Q64))+SUM($B$81:Q81))*0.2-SUM($A$79:P79),IF(SUM($B$79:P79)&lt;0,0-SUM($B$79:P79),0))</f>
        <v>-92942.024876749143</v>
      </c>
      <c r="R79" s="280">
        <f>IF(((SUM($B$59:R59)+SUM($B$61:R64))+SUM($B$81:R81))&lt;0,((SUM($B$59:R59)+SUM($B$61:R64))+SUM($B$81:R81))*0.2-SUM($A$79:Q79),IF(SUM($B$79:Q79)&lt;0,0-SUM($B$79:Q79),0))</f>
        <v>-97310.325422592461</v>
      </c>
      <c r="S79" s="280">
        <f>IF(((SUM($B$59:S59)+SUM($B$61:S64))+SUM($B$81:S81))&lt;0,((SUM($B$59:S59)+SUM($B$61:S64))+SUM($B$81:S81))*0.2-SUM($A$79:R79),IF(SUM($B$79:R79)&lt;0,0-SUM($B$79:R79),0))</f>
        <v>-101883.93728679698</v>
      </c>
      <c r="T79" s="280">
        <f>IF(((SUM($B$59:T59)+SUM($B$61:T64))+SUM($B$81:T81))&lt;0,((SUM($B$59:T59)+SUM($B$61:T64))+SUM($B$81:T81))*0.2-SUM($A$79:S79),IF(SUM($B$79:S79)&lt;0,0-SUM($B$79:S79),0))</f>
        <v>-106672.51015738677</v>
      </c>
      <c r="U79" s="280">
        <f>IF(((SUM($B$59:U59)+SUM($B$61:U64))+SUM($B$81:U81))&lt;0,((SUM($B$59:U59)+SUM($B$61:U64))+SUM($B$81:U81))*0.2-SUM($A$79:T79),IF(SUM($B$79:T79)&lt;0,0-SUM($B$79:T79),0))</f>
        <v>-111686.14726035297</v>
      </c>
      <c r="V79" s="280">
        <f>IF(((SUM($B$59:V59)+SUM($B$61:V64))+SUM($B$81:V81))&lt;0,((SUM($B$59:V59)+SUM($B$61:V64))+SUM($B$81:V81))*0.2-SUM($A$79:U79),IF(SUM($B$79:U79)&lt;0,0-SUM($B$79:U79),0))</f>
        <v>-116935.42667606752</v>
      </c>
      <c r="W79" s="280">
        <f>IF(((SUM($B$59:W59)+SUM($B$61:W64))+SUM($B$81:W81))&lt;0,((SUM($B$59:W59)+SUM($B$61:W64))+SUM($B$81:W81))*0.2-SUM($A$79:V79),IF(SUM($B$79:V79)&lt;0,0-SUM($B$79:V79),0))</f>
        <v>-122431.42365757097</v>
      </c>
      <c r="X79" s="280">
        <f>IF(((SUM($B$59:X59)+SUM($B$61:X64))+SUM($B$81:X81))&lt;0,((SUM($B$59:X59)+SUM($B$61:X64))+SUM($B$81:X81))*0.2-SUM($A$79:W79),IF(SUM($B$79:W79)&lt;0,0-SUM($B$79:W79),0))</f>
        <v>-128185.73399781622</v>
      </c>
      <c r="Y79" s="280">
        <f>IF(((SUM($B$59:Y59)+SUM($B$61:Y64))+SUM($B$81:Y81))&lt;0,((SUM($B$59:Y59)+SUM($B$61:Y64))+SUM($B$81:Y81))*0.2-SUM($A$79:X79),IF(SUM($B$79:X79)&lt;0,0-SUM($B$79:X79),0))</f>
        <v>-134210.49849519227</v>
      </c>
      <c r="Z79" s="280">
        <f>IF(((SUM($B$59:Z59)+SUM($B$61:Z64))+SUM($B$81:Z81))&lt;0,((SUM($B$59:Z59)+SUM($B$61:Z64))+SUM($B$81:Z81))*0.2-SUM($A$79:Y79),IF(SUM($B$79:Y79)&lt;0,0-SUM($B$79:Y79),0))</f>
        <v>-140518.42856893223</v>
      </c>
      <c r="AA79" s="280">
        <f>IF(((SUM($B$59:AA59)+SUM($B$61:AA64))+SUM($B$81:AA81))&lt;0,((SUM($B$59:AA59)+SUM($B$61:AA64))+SUM($B$81:AA81))*0.2-SUM($A$79:Z79),IF(SUM($B$79:Z79)&lt;0,0-SUM($B$79:Z79),0))</f>
        <v>-147122.83307843655</v>
      </c>
      <c r="AB79" s="280">
        <f>IF(((SUM($B$59:AB59)+SUM($B$61:AB64))+SUM($B$81:AB81))&lt;0,((SUM($B$59:AB59)+SUM($B$61:AB64))+SUM($B$81:AB81))*0.2-SUM($A$79:AA79),IF(SUM($B$79:AA79)&lt;0,0-SUM($B$79:AA79),0))</f>
        <v>-154037.64640313853</v>
      </c>
      <c r="AC79" s="280">
        <f>IF(((SUM($B$59:AC59)+SUM($B$61:AC64))+SUM($B$81:AC81))&lt;0,((SUM($B$59:AC59)+SUM($B$61:AC64))+SUM($B$81:AC81))*0.2-SUM($A$79:AB79),IF(SUM($B$79:AB79)&lt;0,0-SUM($B$79:AB79),0))</f>
        <v>-161277.45784210134</v>
      </c>
      <c r="AD79" s="280">
        <f>IF(((SUM($B$59:AD59)+SUM($B$61:AD64))+SUM($B$81:AD81))&lt;0,((SUM($B$59:AD59)+SUM($B$61:AD64))+SUM($B$81:AD81))*0.2-SUM($A$79:AC79),IF(SUM($B$79:AC79)&lt;0,0-SUM($B$79:AC79),0))</f>
        <v>-168857.54239543341</v>
      </c>
      <c r="AE79" s="280">
        <f>IF(((SUM($B$59:AE59)+SUM($B$61:AE64))+SUM($B$81:AE81))&lt;0,((SUM($B$59:AE59)+SUM($B$61:AE64))+SUM($B$81:AE81))*0.2-SUM($A$79:AD79),IF(SUM($B$79:AD79)&lt;0,0-SUM($B$79:AD79),0))</f>
        <v>-176793.89299241826</v>
      </c>
      <c r="AF79" s="280">
        <f>IF(((SUM($B$59:AF59)+SUM($B$61:AF64))+SUM($B$81:AF81))&lt;0,((SUM($B$59:AF59)+SUM($B$61:AF64))+SUM($B$81:AF81))*0.2-SUM($A$79:AE79),IF(SUM($B$79:AE79)&lt;0,0-SUM($B$79:AE79),0))</f>
        <v>-185103.25423437916</v>
      </c>
      <c r="AG79" s="280">
        <f>IF(((SUM($B$59:AG59)+SUM($B$61:AG64))+SUM($B$81:AG81))&lt;0,((SUM($B$59:AG59)+SUM($B$61:AG64))+SUM($B$81:AG81))*0.2-SUM($A$79:AF79),IF(SUM($B$79:AF79)&lt;0,0-SUM($B$79:AF79),0))</f>
        <v>-193803.15772347897</v>
      </c>
      <c r="AH79" s="280">
        <f>IF(((SUM($B$59:AH59)+SUM($B$61:AH64))+SUM($B$81:AH81))&lt;0,((SUM($B$59:AH59)+SUM($B$61:AH64))+SUM($B$81:AH81))*0.2-SUM($A$79:AG79),IF(SUM($B$79:AG79)&lt;0,0-SUM($B$79:AG79),0))</f>
        <v>-202911.95905196294</v>
      </c>
      <c r="AI79" s="280">
        <f>IF(((SUM($B$59:AI59)+SUM($B$61:AI64))+SUM($B$81:AI81))&lt;0,((SUM($B$59:AI59)+SUM($B$61:AI64))+SUM($B$81:AI81))*0.2-SUM($A$79:AH79),IF(SUM($B$79:AH79)&lt;0,0-SUM($B$79:AH79),0))</f>
        <v>-212448.87652993016</v>
      </c>
      <c r="AJ79" s="280">
        <f>IF(((SUM($B$59:AJ59)+SUM($B$61:AJ64))+SUM($B$81:AJ81))&lt;0,((SUM($B$59:AJ59)+SUM($B$61:AJ64))+SUM($B$81:AJ81))*0.2-SUM($A$79:AI79),IF(SUM($B$79:AI79)&lt;0,0-SUM($B$79:AI79),0))</f>
        <v>-222434.03173329122</v>
      </c>
      <c r="AK79" s="280">
        <f>IF(((SUM($B$59:AK59)+SUM($B$61:AK64))+SUM($B$81:AK81))&lt;0,((SUM($B$59:AK59)+SUM($B$61:AK64))+SUM($B$81:AK81))*0.2-SUM($A$79:AJ79),IF(SUM($B$79:AJ79)&lt;0,0-SUM($B$79:AJ79),0))</f>
        <v>-232888.49195753597</v>
      </c>
      <c r="AL79" s="280">
        <f>IF(((SUM($B$59:AL59)+SUM($B$61:AL64))+SUM($B$81:AL81))&lt;0,((SUM($B$59:AL59)+SUM($B$61:AL64))+SUM($B$81:AL81))*0.2-SUM($A$79:AK79),IF(SUM($B$79:AK79)&lt;0,0-SUM($B$79:AK79),0))</f>
        <v>-243834.31466677226</v>
      </c>
    </row>
    <row r="80" spans="1:38" x14ac:dyDescent="0.2">
      <c r="A80" s="288" t="s">
        <v>308</v>
      </c>
      <c r="B80" s="280">
        <f>-B59*(B39)</f>
        <v>0</v>
      </c>
      <c r="C80" s="280">
        <f t="shared" ref="C80:AL80" si="25">-(C59-B59)*$B$39</f>
        <v>0</v>
      </c>
      <c r="D80" s="280">
        <f t="shared" si="25"/>
        <v>0</v>
      </c>
      <c r="E80" s="280">
        <f t="shared" si="25"/>
        <v>0</v>
      </c>
      <c r="F80" s="280">
        <f t="shared" si="25"/>
        <v>0</v>
      </c>
      <c r="G80" s="280">
        <f t="shared" si="25"/>
        <v>0</v>
      </c>
      <c r="H80" s="280">
        <f t="shared" si="25"/>
        <v>0</v>
      </c>
      <c r="I80" s="280">
        <f t="shared" si="25"/>
        <v>0</v>
      </c>
      <c r="J80" s="280">
        <f t="shared" si="25"/>
        <v>0</v>
      </c>
      <c r="K80" s="280">
        <f t="shared" si="25"/>
        <v>0</v>
      </c>
      <c r="L80" s="280">
        <f t="shared" si="25"/>
        <v>0</v>
      </c>
      <c r="M80" s="280">
        <f t="shared" si="25"/>
        <v>0</v>
      </c>
      <c r="N80" s="280">
        <f t="shared" si="25"/>
        <v>0</v>
      </c>
      <c r="O80" s="280">
        <f t="shared" si="25"/>
        <v>0</v>
      </c>
      <c r="P80" s="280">
        <f t="shared" si="25"/>
        <v>0</v>
      </c>
      <c r="Q80" s="280">
        <f t="shared" si="25"/>
        <v>0</v>
      </c>
      <c r="R80" s="280">
        <f t="shared" si="25"/>
        <v>0</v>
      </c>
      <c r="S80" s="280">
        <f t="shared" si="25"/>
        <v>0</v>
      </c>
      <c r="T80" s="280">
        <f t="shared" si="25"/>
        <v>0</v>
      </c>
      <c r="U80" s="280">
        <f t="shared" si="25"/>
        <v>0</v>
      </c>
      <c r="V80" s="280">
        <f t="shared" si="25"/>
        <v>0</v>
      </c>
      <c r="W80" s="280">
        <f t="shared" si="25"/>
        <v>0</v>
      </c>
      <c r="X80" s="280">
        <f t="shared" si="25"/>
        <v>0</v>
      </c>
      <c r="Y80" s="280">
        <f t="shared" si="25"/>
        <v>0</v>
      </c>
      <c r="Z80" s="280">
        <f t="shared" si="25"/>
        <v>0</v>
      </c>
      <c r="AA80" s="280">
        <f t="shared" si="25"/>
        <v>0</v>
      </c>
      <c r="AB80" s="280">
        <f t="shared" si="25"/>
        <v>0</v>
      </c>
      <c r="AC80" s="280">
        <f t="shared" si="25"/>
        <v>0</v>
      </c>
      <c r="AD80" s="280">
        <f t="shared" si="25"/>
        <v>0</v>
      </c>
      <c r="AE80" s="280">
        <f t="shared" si="25"/>
        <v>0</v>
      </c>
      <c r="AF80" s="280">
        <f t="shared" si="25"/>
        <v>0</v>
      </c>
      <c r="AG80" s="280">
        <f t="shared" si="25"/>
        <v>0</v>
      </c>
      <c r="AH80" s="280">
        <f t="shared" si="25"/>
        <v>0</v>
      </c>
      <c r="AI80" s="280">
        <f t="shared" si="25"/>
        <v>0</v>
      </c>
      <c r="AJ80" s="280">
        <f t="shared" si="25"/>
        <v>0</v>
      </c>
      <c r="AK80" s="280">
        <f t="shared" si="25"/>
        <v>0</v>
      </c>
      <c r="AL80" s="280">
        <f t="shared" si="25"/>
        <v>0</v>
      </c>
    </row>
    <row r="81" spans="1:38" x14ac:dyDescent="0.2">
      <c r="A81" s="288" t="s">
        <v>590</v>
      </c>
      <c r="B81" s="280">
        <v>-69156.63</v>
      </c>
      <c r="C81" s="280"/>
      <c r="D81" s="280"/>
      <c r="E81" s="280"/>
      <c r="F81" s="280"/>
      <c r="G81" s="280"/>
      <c r="H81" s="280">
        <f>'6.2. Паспорт фин осв ввод'!N30*-1*1000000</f>
        <v>-29189547.870000001</v>
      </c>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0"/>
      <c r="AL81" s="280"/>
    </row>
    <row r="82" spans="1:38" x14ac:dyDescent="0.2">
      <c r="A82" s="288" t="s">
        <v>307</v>
      </c>
      <c r="B82" s="280">
        <f t="shared" ref="B82:AL82" si="26">B54-B55</f>
        <v>0</v>
      </c>
      <c r="C82" s="280">
        <f t="shared" si="26"/>
        <v>0</v>
      </c>
      <c r="D82" s="280">
        <f t="shared" si="26"/>
        <v>0</v>
      </c>
      <c r="E82" s="280">
        <f t="shared" si="26"/>
        <v>0</v>
      </c>
      <c r="F82" s="280">
        <f t="shared" si="26"/>
        <v>0</v>
      </c>
      <c r="G82" s="280">
        <f t="shared" si="26"/>
        <v>0</v>
      </c>
      <c r="H82" s="280">
        <f t="shared" si="26"/>
        <v>0</v>
      </c>
      <c r="I82" s="280">
        <f t="shared" si="26"/>
        <v>0</v>
      </c>
      <c r="J82" s="280">
        <f t="shared" si="26"/>
        <v>0</v>
      </c>
      <c r="K82" s="280">
        <f t="shared" si="26"/>
        <v>0</v>
      </c>
      <c r="L82" s="280">
        <f t="shared" si="26"/>
        <v>0</v>
      </c>
      <c r="M82" s="280">
        <f t="shared" si="26"/>
        <v>0</v>
      </c>
      <c r="N82" s="280">
        <f t="shared" si="26"/>
        <v>0</v>
      </c>
      <c r="O82" s="280">
        <f t="shared" si="26"/>
        <v>0</v>
      </c>
      <c r="P82" s="280">
        <f t="shared" si="26"/>
        <v>0</v>
      </c>
      <c r="Q82" s="280">
        <f t="shared" si="26"/>
        <v>0</v>
      </c>
      <c r="R82" s="280">
        <f t="shared" si="26"/>
        <v>0</v>
      </c>
      <c r="S82" s="280">
        <f t="shared" si="26"/>
        <v>0</v>
      </c>
      <c r="T82" s="280">
        <f t="shared" si="26"/>
        <v>0</v>
      </c>
      <c r="U82" s="280">
        <f t="shared" si="26"/>
        <v>0</v>
      </c>
      <c r="V82" s="280">
        <f t="shared" si="26"/>
        <v>0</v>
      </c>
      <c r="W82" s="280">
        <f t="shared" si="26"/>
        <v>0</v>
      </c>
      <c r="X82" s="280">
        <f t="shared" si="26"/>
        <v>0</v>
      </c>
      <c r="Y82" s="280">
        <f t="shared" si="26"/>
        <v>0</v>
      </c>
      <c r="Z82" s="280">
        <f t="shared" si="26"/>
        <v>0</v>
      </c>
      <c r="AA82" s="280">
        <f t="shared" si="26"/>
        <v>0</v>
      </c>
      <c r="AB82" s="280">
        <f t="shared" si="26"/>
        <v>0</v>
      </c>
      <c r="AC82" s="280">
        <f t="shared" si="26"/>
        <v>0</v>
      </c>
      <c r="AD82" s="280">
        <f t="shared" si="26"/>
        <v>0</v>
      </c>
      <c r="AE82" s="280">
        <f t="shared" si="26"/>
        <v>0</v>
      </c>
      <c r="AF82" s="280">
        <f t="shared" si="26"/>
        <v>0</v>
      </c>
      <c r="AG82" s="280">
        <f t="shared" si="26"/>
        <v>0</v>
      </c>
      <c r="AH82" s="280">
        <f t="shared" si="26"/>
        <v>0</v>
      </c>
      <c r="AI82" s="280">
        <f t="shared" si="26"/>
        <v>0</v>
      </c>
      <c r="AJ82" s="280">
        <f t="shared" si="26"/>
        <v>0</v>
      </c>
      <c r="AK82" s="280">
        <f t="shared" si="26"/>
        <v>0</v>
      </c>
      <c r="AL82" s="280">
        <f t="shared" si="26"/>
        <v>0</v>
      </c>
    </row>
    <row r="83" spans="1:38" ht="14.25" x14ac:dyDescent="0.2">
      <c r="A83" s="289" t="s">
        <v>306</v>
      </c>
      <c r="B83" s="287">
        <f>SUM(B75:B82)</f>
        <v>-81604.823400000008</v>
      </c>
      <c r="C83" s="287">
        <f t="shared" ref="C83:V83" si="27">SUM(C75:C82)</f>
        <v>0</v>
      </c>
      <c r="D83" s="287">
        <f t="shared" si="27"/>
        <v>0</v>
      </c>
      <c r="E83" s="287">
        <f t="shared" si="27"/>
        <v>-1383.1326000000008</v>
      </c>
      <c r="F83" s="287">
        <f t="shared" si="27"/>
        <v>0</v>
      </c>
      <c r="G83" s="287">
        <f t="shared" si="27"/>
        <v>0</v>
      </c>
      <c r="H83" s="287">
        <f t="shared" si="27"/>
        <v>-35027457.443999998</v>
      </c>
      <c r="I83" s="287">
        <f t="shared" si="27"/>
        <v>-386179.32658225333</v>
      </c>
      <c r="J83" s="287">
        <f t="shared" si="27"/>
        <v>-404329.86037295882</v>
      </c>
      <c r="K83" s="287">
        <f t="shared" si="27"/>
        <v>-423333.47420760232</v>
      </c>
      <c r="L83" s="287">
        <f t="shared" si="27"/>
        <v>-443230.26308116771</v>
      </c>
      <c r="M83" s="287">
        <f t="shared" si="27"/>
        <v>-464062.20646435407</v>
      </c>
      <c r="N83" s="287">
        <f t="shared" si="27"/>
        <v>-485873.25687444734</v>
      </c>
      <c r="O83" s="287">
        <f t="shared" si="27"/>
        <v>-508709.43260904506</v>
      </c>
      <c r="P83" s="287">
        <f t="shared" si="27"/>
        <v>-532618.91483829368</v>
      </c>
      <c r="Q83" s="287">
        <f t="shared" si="27"/>
        <v>-557652.1492604973</v>
      </c>
      <c r="R83" s="287">
        <f t="shared" si="27"/>
        <v>-583861.95253555116</v>
      </c>
      <c r="S83" s="287">
        <f t="shared" si="27"/>
        <v>-611303.62372078316</v>
      </c>
      <c r="T83" s="287">
        <f t="shared" si="27"/>
        <v>-640035.06094432052</v>
      </c>
      <c r="U83" s="287">
        <f t="shared" si="27"/>
        <v>-670116.88356211677</v>
      </c>
      <c r="V83" s="287">
        <f t="shared" si="27"/>
        <v>-701612.56005640666</v>
      </c>
      <c r="W83" s="287">
        <f>SUM(W75:W82)</f>
        <v>-734588.54194542265</v>
      </c>
      <c r="X83" s="287">
        <f>SUM(X75:X82)</f>
        <v>-769114.40398689325</v>
      </c>
      <c r="Y83" s="287">
        <f>SUM(Y75:Y82)</f>
        <v>-805262.99097115744</v>
      </c>
      <c r="Z83" s="287">
        <f>SUM(Z75:Z82)</f>
        <v>-843110.57141359488</v>
      </c>
      <c r="AA83" s="287">
        <f t="shared" ref="AA83:AL83" si="28">SUM(AA75:AA82)</f>
        <v>-882736.99847062503</v>
      </c>
      <c r="AB83" s="287">
        <f t="shared" si="28"/>
        <v>-924225.87841882894</v>
      </c>
      <c r="AC83" s="287">
        <f t="shared" si="28"/>
        <v>-967664.74705260585</v>
      </c>
      <c r="AD83" s="287">
        <f t="shared" si="28"/>
        <v>-1013145.2543725997</v>
      </c>
      <c r="AE83" s="287">
        <f t="shared" si="28"/>
        <v>-1060763.3579545063</v>
      </c>
      <c r="AF83" s="287">
        <f t="shared" si="28"/>
        <v>-1110619.5254062773</v>
      </c>
      <c r="AG83" s="287">
        <f t="shared" si="28"/>
        <v>-1162818.9463408738</v>
      </c>
      <c r="AH83" s="287">
        <f t="shared" si="28"/>
        <v>-1217471.7543117818</v>
      </c>
      <c r="AI83" s="287">
        <f t="shared" si="28"/>
        <v>-1274693.2591795772</v>
      </c>
      <c r="AJ83" s="287">
        <f t="shared" si="28"/>
        <v>-1334604.1903997567</v>
      </c>
      <c r="AK83" s="287">
        <f t="shared" si="28"/>
        <v>-1397330.951745207</v>
      </c>
      <c r="AL83" s="287">
        <f t="shared" si="28"/>
        <v>-1463005.8880006308</v>
      </c>
    </row>
    <row r="84" spans="1:38" ht="14.25" x14ac:dyDescent="0.2">
      <c r="A84" s="289" t="s">
        <v>305</v>
      </c>
      <c r="B84" s="287">
        <f>SUM($B$83:B83)</f>
        <v>-81604.823400000008</v>
      </c>
      <c r="C84" s="287">
        <f>SUM($B$83:C83)</f>
        <v>-81604.823400000008</v>
      </c>
      <c r="D84" s="287">
        <f>SUM($B$83:D83)</f>
        <v>-81604.823400000008</v>
      </c>
      <c r="E84" s="287">
        <f>SUM($B$83:E83)</f>
        <v>-82987.956000000006</v>
      </c>
      <c r="F84" s="287">
        <f>SUM($B$83:F83)</f>
        <v>-82987.956000000006</v>
      </c>
      <c r="G84" s="287">
        <f>SUM($B$83:G83)</f>
        <v>-82987.956000000006</v>
      </c>
      <c r="H84" s="287">
        <f>SUM($B$83:H83)</f>
        <v>-35110445.399999999</v>
      </c>
      <c r="I84" s="287">
        <f>SUM($B$83:I83)</f>
        <v>-35496624.726582251</v>
      </c>
      <c r="J84" s="287">
        <f>SUM($B$83:J83)</f>
        <v>-35900954.586955212</v>
      </c>
      <c r="K84" s="287">
        <f>SUM($B$83:K83)</f>
        <v>-36324288.061162814</v>
      </c>
      <c r="L84" s="287">
        <f>SUM($B$83:L83)</f>
        <v>-36767518.324243985</v>
      </c>
      <c r="M84" s="287">
        <f>SUM($B$83:M83)</f>
        <v>-37231580.530708343</v>
      </c>
      <c r="N84" s="287">
        <f>SUM($B$83:N83)</f>
        <v>-37717453.787582792</v>
      </c>
      <c r="O84" s="287">
        <f>SUM($B$83:O83)</f>
        <v>-38226163.220191836</v>
      </c>
      <c r="P84" s="287">
        <f>SUM($B$83:P83)</f>
        <v>-38758782.135030128</v>
      </c>
      <c r="Q84" s="287">
        <f>SUM($B$83:Q83)</f>
        <v>-39316434.284290627</v>
      </c>
      <c r="R84" s="287">
        <f>SUM($B$83:R83)</f>
        <v>-39900296.236826181</v>
      </c>
      <c r="S84" s="287">
        <f>SUM($B$83:S83)</f>
        <v>-40511599.860546961</v>
      </c>
      <c r="T84" s="287">
        <f>SUM($B$83:T83)</f>
        <v>-41151634.92149128</v>
      </c>
      <c r="U84" s="287">
        <f>SUM($B$83:U83)</f>
        <v>-41821751.805053398</v>
      </c>
      <c r="V84" s="287">
        <f>SUM($B$83:V83)</f>
        <v>-42523364.365109801</v>
      </c>
      <c r="W84" s="287">
        <f>SUM($B$83:W83)</f>
        <v>-43257952.907055221</v>
      </c>
      <c r="X84" s="287">
        <f>SUM($B$83:X83)</f>
        <v>-44027067.311042115</v>
      </c>
      <c r="Y84" s="287">
        <f>SUM($B$83:Y83)</f>
        <v>-44832330.302013271</v>
      </c>
      <c r="Z84" s="287">
        <f>SUM($B$83:Z83)</f>
        <v>-45675440.873426862</v>
      </c>
      <c r="AA84" s="287">
        <f>SUM($B$83:AA83)</f>
        <v>-46558177.871897489</v>
      </c>
      <c r="AB84" s="287">
        <f>SUM($B$83:AB83)</f>
        <v>-47482403.750316314</v>
      </c>
      <c r="AC84" s="287">
        <f>SUM($B$83:AC83)</f>
        <v>-48450068.497368917</v>
      </c>
      <c r="AD84" s="287">
        <f>SUM($B$83:AD83)</f>
        <v>-49463213.751741514</v>
      </c>
      <c r="AE84" s="287">
        <f>SUM($B$83:AE83)</f>
        <v>-50523977.109696023</v>
      </c>
      <c r="AF84" s="287">
        <f>SUM($B$83:AF83)</f>
        <v>-51634596.635102302</v>
      </c>
      <c r="AG84" s="287">
        <f>SUM($B$83:AG83)</f>
        <v>-52797415.581443176</v>
      </c>
      <c r="AH84" s="287">
        <f>SUM($B$83:AH83)</f>
        <v>-54014887.335754961</v>
      </c>
      <c r="AI84" s="287">
        <f>SUM($B$83:AI83)</f>
        <v>-55289580.594934538</v>
      </c>
      <c r="AJ84" s="287">
        <f>SUM($B$83:AJ83)</f>
        <v>-56624184.785334297</v>
      </c>
      <c r="AK84" s="287">
        <f>SUM($B$83:AK83)</f>
        <v>-58021515.737079501</v>
      </c>
      <c r="AL84" s="287">
        <f>SUM($B$83:AL83)</f>
        <v>-59484521.625080131</v>
      </c>
    </row>
    <row r="85" spans="1:38" x14ac:dyDescent="0.2">
      <c r="A85" s="288" t="s">
        <v>542</v>
      </c>
      <c r="B85" s="295">
        <f t="shared" ref="B85:AL85" si="29">1/POWER((1+$B$44),B73)</f>
        <v>0.94072086838359736</v>
      </c>
      <c r="C85" s="295">
        <f t="shared" si="29"/>
        <v>1</v>
      </c>
      <c r="D85" s="295">
        <f t="shared" si="29"/>
        <v>1</v>
      </c>
      <c r="E85" s="295">
        <f t="shared" si="29"/>
        <v>1</v>
      </c>
      <c r="F85" s="295">
        <f t="shared" si="29"/>
        <v>1</v>
      </c>
      <c r="G85" s="295">
        <f t="shared" si="29"/>
        <v>1</v>
      </c>
      <c r="H85" s="295">
        <f t="shared" si="29"/>
        <v>0.94072086838359736</v>
      </c>
      <c r="I85" s="295">
        <f t="shared" si="29"/>
        <v>0.83249634370229864</v>
      </c>
      <c r="J85" s="295">
        <f t="shared" si="29"/>
        <v>0.73672242805513155</v>
      </c>
      <c r="K85" s="295">
        <f t="shared" si="29"/>
        <v>0.65196675049126696</v>
      </c>
      <c r="L85" s="295">
        <f t="shared" si="29"/>
        <v>0.57696172609846641</v>
      </c>
      <c r="M85" s="295">
        <f t="shared" si="29"/>
        <v>0.51058559831722694</v>
      </c>
      <c r="N85" s="295">
        <f t="shared" si="29"/>
        <v>0.45184566222763445</v>
      </c>
      <c r="O85" s="295">
        <f t="shared" si="29"/>
        <v>0.39986341790056151</v>
      </c>
      <c r="P85" s="295">
        <f t="shared" si="29"/>
        <v>0.35386143177040841</v>
      </c>
      <c r="Q85" s="295">
        <f t="shared" si="29"/>
        <v>0.31315170953133498</v>
      </c>
      <c r="R85" s="295">
        <f t="shared" si="29"/>
        <v>0.27712540666489821</v>
      </c>
      <c r="S85" s="295">
        <f t="shared" si="29"/>
        <v>0.24524372271229933</v>
      </c>
      <c r="T85" s="295">
        <f t="shared" si="29"/>
        <v>0.21702984310822954</v>
      </c>
      <c r="U85" s="295">
        <f t="shared" si="29"/>
        <v>0.19206180806038009</v>
      </c>
      <c r="V85" s="295">
        <f t="shared" si="29"/>
        <v>0.16996620182334526</v>
      </c>
      <c r="W85" s="295">
        <f t="shared" si="29"/>
        <v>0.15041256798526129</v>
      </c>
      <c r="X85" s="295">
        <f t="shared" si="29"/>
        <v>0.13310846724359404</v>
      </c>
      <c r="Y85" s="295">
        <f t="shared" si="29"/>
        <v>0.11779510375539298</v>
      </c>
      <c r="Z85" s="295">
        <f t="shared" si="29"/>
        <v>0.10424345465079028</v>
      </c>
      <c r="AA85" s="295">
        <f t="shared" si="29"/>
        <v>9.2250844823708225E-2</v>
      </c>
      <c r="AB85" s="295">
        <f t="shared" si="29"/>
        <v>8.163791577319314E-2</v>
      </c>
      <c r="AC85" s="295">
        <f t="shared" si="29"/>
        <v>7.2245943162117798E-2</v>
      </c>
      <c r="AD85" s="295">
        <f t="shared" si="29"/>
        <v>6.3934462975325498E-2</v>
      </c>
      <c r="AE85" s="295">
        <f t="shared" si="29"/>
        <v>5.6579170774624342E-2</v>
      </c>
      <c r="AF85" s="295">
        <f t="shared" si="29"/>
        <v>5.0070062632410935E-2</v>
      </c>
      <c r="AG85" s="295">
        <f t="shared" si="29"/>
        <v>4.4309789940186653E-2</v>
      </c>
      <c r="AH85" s="295">
        <f t="shared" si="29"/>
        <v>3.9212203486890855E-2</v>
      </c>
      <c r="AI85" s="295">
        <f t="shared" si="29"/>
        <v>3.4701065032646777E-2</v>
      </c>
      <c r="AJ85" s="295">
        <f t="shared" si="29"/>
        <v>3.0708907108536979E-2</v>
      </c>
      <c r="AK85" s="295">
        <f t="shared" si="29"/>
        <v>2.7176023989855736E-2</v>
      </c>
      <c r="AL85" s="295">
        <f t="shared" si="29"/>
        <v>2.4049578752084716E-2</v>
      </c>
    </row>
    <row r="86" spans="1:38" ht="28.5" x14ac:dyDescent="0.2">
      <c r="A86" s="286" t="s">
        <v>304</v>
      </c>
      <c r="B86" s="287">
        <f>B83*B85</f>
        <v>-76767.360333138116</v>
      </c>
      <c r="C86" s="287">
        <f>C83*C85</f>
        <v>0</v>
      </c>
      <c r="D86" s="287">
        <f t="shared" ref="D86:AL86" si="30">D83*D85</f>
        <v>0</v>
      </c>
      <c r="E86" s="287">
        <f t="shared" si="30"/>
        <v>-1383.1326000000008</v>
      </c>
      <c r="F86" s="287">
        <f t="shared" si="30"/>
        <v>0</v>
      </c>
      <c r="G86" s="287">
        <f t="shared" si="30"/>
        <v>0</v>
      </c>
      <c r="H86" s="287">
        <f t="shared" si="30"/>
        <v>-32951060.183989178</v>
      </c>
      <c r="I86" s="287">
        <f t="shared" si="30"/>
        <v>-321492.8773931418</v>
      </c>
      <c r="J86" s="287">
        <f t="shared" si="30"/>
        <v>-297878.87646915857</v>
      </c>
      <c r="K86" s="287">
        <f t="shared" si="30"/>
        <v>-275999.34955330903</v>
      </c>
      <c r="L86" s="287">
        <f t="shared" si="30"/>
        <v>-255726.89764638789</v>
      </c>
      <c r="M86" s="287">
        <f t="shared" si="30"/>
        <v>-236943.47934401472</v>
      </c>
      <c r="N86" s="287">
        <f t="shared" si="30"/>
        <v>-219539.72351113221</v>
      </c>
      <c r="O86" s="287">
        <f t="shared" si="30"/>
        <v>-203414.29244130812</v>
      </c>
      <c r="P86" s="287">
        <f t="shared" si="30"/>
        <v>-188473.29179267984</v>
      </c>
      <c r="Q86" s="287">
        <f t="shared" si="30"/>
        <v>-174629.72386474791</v>
      </c>
      <c r="R86" s="287">
        <f t="shared" si="30"/>
        <v>-161802.98103257612</v>
      </c>
      <c r="S86" s="287">
        <f t="shared" si="30"/>
        <v>-149918.3763888035</v>
      </c>
      <c r="T86" s="287">
        <f t="shared" si="30"/>
        <v>-138906.70886051201</v>
      </c>
      <c r="U86" s="287">
        <f t="shared" si="30"/>
        <v>-128703.86026872734</v>
      </c>
      <c r="V86" s="287">
        <f t="shared" si="30"/>
        <v>-119250.42198434117</v>
      </c>
      <c r="W86" s="287">
        <f t="shared" si="30"/>
        <v>-110491.34900655985</v>
      </c>
      <c r="X86" s="287">
        <f t="shared" si="30"/>
        <v>-102375.63944966573</v>
      </c>
      <c r="Y86" s="287">
        <f t="shared" si="30"/>
        <v>-94856.037571825567</v>
      </c>
      <c r="Z86" s="287">
        <f t="shared" si="30"/>
        <v>-87888.75861675496</v>
      </c>
      <c r="AA86" s="287">
        <f t="shared" si="30"/>
        <v>-81433.2338660596</v>
      </c>
      <c r="AB86" s="287">
        <f t="shared" si="30"/>
        <v>-75451.874417761806</v>
      </c>
      <c r="AC86" s="287">
        <f t="shared" si="30"/>
        <v>-69909.852315547658</v>
      </c>
      <c r="AD86" s="287">
        <f t="shared" si="30"/>
        <v>-64774.897754311707</v>
      </c>
      <c r="AE86" s="287">
        <f t="shared" si="30"/>
        <v>-60017.111181171982</v>
      </c>
      <c r="AF86" s="287">
        <f t="shared" si="30"/>
        <v>-55608.789197870814</v>
      </c>
      <c r="AG86" s="287">
        <f t="shared" si="30"/>
        <v>-51524.263250833297</v>
      </c>
      <c r="AH86" s="287">
        <f t="shared" si="30"/>
        <v>-47739.750169615581</v>
      </c>
      <c r="AI86" s="287">
        <f t="shared" si="30"/>
        <v>-44233.21368346698</v>
      </c>
      <c r="AJ86" s="287">
        <f t="shared" si="30"/>
        <v>-40984.236109650323</v>
      </c>
      <c r="AK86" s="287">
        <f t="shared" si="30"/>
        <v>-37973.899466395691</v>
      </c>
      <c r="AL86" s="287">
        <f t="shared" si="30"/>
        <v>-35184.675318234804</v>
      </c>
    </row>
    <row r="87" spans="1:38" ht="14.25" x14ac:dyDescent="0.2">
      <c r="A87" s="286" t="s">
        <v>303</v>
      </c>
      <c r="B87" s="287">
        <f>SUM($B$86:B86)</f>
        <v>-76767.360333138116</v>
      </c>
      <c r="C87" s="287">
        <f>SUM($B$86:C86)</f>
        <v>-76767.360333138116</v>
      </c>
      <c r="D87" s="287">
        <f>SUM($B$86:D86)</f>
        <v>-76767.360333138116</v>
      </c>
      <c r="E87" s="287">
        <f>SUM($B$86:E86)</f>
        <v>-78150.492933138114</v>
      </c>
      <c r="F87" s="287">
        <f>SUM($B$86:F86)</f>
        <v>-78150.492933138114</v>
      </c>
      <c r="G87" s="287">
        <f>SUM($B$86:G86)</f>
        <v>-78150.492933138114</v>
      </c>
      <c r="H87" s="287">
        <f>SUM($B$86:H86)</f>
        <v>-33029210.676922318</v>
      </c>
      <c r="I87" s="287">
        <f>SUM($B$86:I86)</f>
        <v>-33350703.554315459</v>
      </c>
      <c r="J87" s="287">
        <f>SUM($B$86:J86)</f>
        <v>-33648582.43078462</v>
      </c>
      <c r="K87" s="287">
        <f>SUM($B$86:K86)</f>
        <v>-33924581.78033793</v>
      </c>
      <c r="L87" s="287">
        <f>SUM($B$86:L86)</f>
        <v>-34180308.67798432</v>
      </c>
      <c r="M87" s="287">
        <f>SUM($B$86:M86)</f>
        <v>-34417252.157328337</v>
      </c>
      <c r="N87" s="287">
        <f>SUM($B$86:N86)</f>
        <v>-34636791.880839467</v>
      </c>
      <c r="O87" s="287">
        <f>SUM($B$86:O86)</f>
        <v>-34840206.173280776</v>
      </c>
      <c r="P87" s="287">
        <f>SUM($B$86:P86)</f>
        <v>-35028679.465073459</v>
      </c>
      <c r="Q87" s="287">
        <f>SUM($B$86:Q86)</f>
        <v>-35203309.188938208</v>
      </c>
      <c r="R87" s="287">
        <f>SUM($B$86:R86)</f>
        <v>-35365112.169970781</v>
      </c>
      <c r="S87" s="287">
        <f>SUM($B$86:S86)</f>
        <v>-35515030.546359584</v>
      </c>
      <c r="T87" s="287">
        <f>SUM($B$86:T86)</f>
        <v>-35653937.255220093</v>
      </c>
      <c r="U87" s="287">
        <f>SUM($B$86:U86)</f>
        <v>-35782641.11548882</v>
      </c>
      <c r="V87" s="287">
        <f>SUM($B$86:V86)</f>
        <v>-35901891.537473164</v>
      </c>
      <c r="W87" s="287">
        <f>SUM($B$86:W86)</f>
        <v>-36012382.886479728</v>
      </c>
      <c r="X87" s="287">
        <f>SUM($B$86:X86)</f>
        <v>-36114758.525929391</v>
      </c>
      <c r="Y87" s="287">
        <f>SUM($B$86:Y86)</f>
        <v>-36209614.563501216</v>
      </c>
      <c r="Z87" s="287">
        <f>SUM($B$86:Z86)</f>
        <v>-36297503.322117969</v>
      </c>
      <c r="AA87" s="287">
        <f>SUM($B$86:AA86)</f>
        <v>-36378936.555984028</v>
      </c>
      <c r="AB87" s="287">
        <f>SUM($B$86:AB86)</f>
        <v>-36454388.430401787</v>
      </c>
      <c r="AC87" s="287">
        <f>SUM($B$86:AC86)</f>
        <v>-36524298.282717332</v>
      </c>
      <c r="AD87" s="287">
        <f>SUM($B$86:AD86)</f>
        <v>-36589073.180471644</v>
      </c>
      <c r="AE87" s="287">
        <f>SUM($B$86:AE86)</f>
        <v>-36649090.291652814</v>
      </c>
      <c r="AF87" s="287">
        <f>SUM($B$86:AF86)</f>
        <v>-36704699.080850683</v>
      </c>
      <c r="AG87" s="287">
        <f>SUM($B$86:AG86)</f>
        <v>-36756223.344101518</v>
      </c>
      <c r="AH87" s="287">
        <f>SUM($B$86:AH86)</f>
        <v>-36803963.094271131</v>
      </c>
      <c r="AI87" s="287">
        <f>SUM($B$86:AI86)</f>
        <v>-36848196.307954594</v>
      </c>
      <c r="AJ87" s="287">
        <f>SUM($B$86:AJ86)</f>
        <v>-36889180.544064246</v>
      </c>
      <c r="AK87" s="287">
        <f>SUM($B$86:AK86)</f>
        <v>-36927154.443530641</v>
      </c>
      <c r="AL87" s="287">
        <f>SUM($B$86:AL86)</f>
        <v>-36962339.118848875</v>
      </c>
    </row>
    <row r="88" spans="1:38" ht="14.25" x14ac:dyDescent="0.2">
      <c r="A88" s="286" t="s">
        <v>302</v>
      </c>
      <c r="B88" s="296">
        <f>IF((ISERR(IRR($B$83:B83))),0,IF(IRR($B$83:B83)&lt;0,0,IRR($B$83:B83)))</f>
        <v>0</v>
      </c>
      <c r="C88" s="296">
        <f>IF((ISERR(IRR($B$83:C83))),0,IF(IRR($B$83:C83)&lt;0,0,IRR($B$83:C83)))</f>
        <v>0</v>
      </c>
      <c r="D88" s="296">
        <f>IF((ISERR(IRR($B$83:D83))),0,IF(IRR($B$83:D83)&lt;0,0,IRR($B$83:D83)))</f>
        <v>0</v>
      </c>
      <c r="E88" s="296">
        <f>IF((ISERR(IRR($B$83:E83))),0,IF(IRR($B$83:E83)&lt;0,0,IRR($B$83:E83)))</f>
        <v>0</v>
      </c>
      <c r="F88" s="296">
        <f>IF((ISERR(IRR($B$83:F83))),0,IF(IRR($B$83:F83)&lt;0,0,IRR($B$83:F83)))</f>
        <v>0</v>
      </c>
      <c r="G88" s="296">
        <f>IF((ISERR(IRR($B$83:G83))),0,IF(IRR($B$83:G83)&lt;0,0,IRR($B$83:G83)))</f>
        <v>0</v>
      </c>
      <c r="H88" s="296">
        <f>IF((ISERR(IRR($B$83:H83))),0,IF(IRR($B$83:H83)&lt;0,0,IRR($B$83:H83)))</f>
        <v>0</v>
      </c>
      <c r="I88" s="296">
        <f>IF((ISERR(IRR($B$83:I83))),0,IF(IRR($B$83:I83)&lt;0,0,IRR($B$83:I83)))</f>
        <v>0</v>
      </c>
      <c r="J88" s="296">
        <f>IF((ISERR(IRR($B$83:J83))),0,IF(IRR($B$83:J83)&lt;0,0,IRR($B$83:J83)))</f>
        <v>0</v>
      </c>
      <c r="K88" s="296">
        <f>IF((ISERR(IRR($B$83:K83))),0,IF(IRR($B$83:K83)&lt;0,0,IRR($B$83:K83)))</f>
        <v>0</v>
      </c>
      <c r="L88" s="296">
        <f>IF((ISERR(IRR($B$83:L83))),0,IF(IRR($B$83:L83)&lt;0,0,IRR($B$83:L83)))</f>
        <v>0</v>
      </c>
      <c r="M88" s="296">
        <f>IF((ISERR(IRR($B$83:M83))),0,IF(IRR($B$83:M83)&lt;0,0,IRR($B$83:M83)))</f>
        <v>0</v>
      </c>
      <c r="N88" s="296">
        <f>IF((ISERR(IRR($B$83:N83))),0,IF(IRR($B$83:N83)&lt;0,0,IRR($B$83:N83)))</f>
        <v>0</v>
      </c>
      <c r="O88" s="296">
        <f>IF((ISERR(IRR($B$83:O83))),0,IF(IRR($B$83:O83)&lt;0,0,IRR($B$83:O83)))</f>
        <v>0</v>
      </c>
      <c r="P88" s="296">
        <f>IF((ISERR(IRR($B$83:P83))),0,IF(IRR($B$83:P83)&lt;0,0,IRR($B$83:P83)))</f>
        <v>0</v>
      </c>
      <c r="Q88" s="296">
        <f>IF((ISERR(IRR($B$83:Q83))),0,IF(IRR($B$83:Q83)&lt;0,0,IRR($B$83:Q83)))</f>
        <v>0</v>
      </c>
      <c r="R88" s="296">
        <f>IF((ISERR(IRR($B$83:R83))),0,IF(IRR($B$83:R83)&lt;0,0,IRR($B$83:R83)))</f>
        <v>0</v>
      </c>
      <c r="S88" s="296">
        <f>IF((ISERR(IRR($B$83:S83))),0,IF(IRR($B$83:S83)&lt;0,0,IRR($B$83:S83)))</f>
        <v>0</v>
      </c>
      <c r="T88" s="296">
        <f>IF((ISERR(IRR($B$83:T83))),0,IF(IRR($B$83:T83)&lt;0,0,IRR($B$83:T83)))</f>
        <v>0</v>
      </c>
      <c r="U88" s="296">
        <f>IF((ISERR(IRR($B$83:U83))),0,IF(IRR($B$83:U83)&lt;0,0,IRR($B$83:U83)))</f>
        <v>0</v>
      </c>
      <c r="V88" s="296">
        <f>IF((ISERR(IRR($B$83:V83))),0,IF(IRR($B$83:V83)&lt;0,0,IRR($B$83:V83)))</f>
        <v>0</v>
      </c>
      <c r="W88" s="296">
        <f>IF((ISERR(IRR($B$83:W83))),0,IF(IRR($B$83:W83)&lt;0,0,IRR($B$83:W83)))</f>
        <v>0</v>
      </c>
      <c r="X88" s="296">
        <f>IF((ISERR(IRR($B$83:X83))),0,IF(IRR($B$83:X83)&lt;0,0,IRR($B$83:X83)))</f>
        <v>0</v>
      </c>
      <c r="Y88" s="296">
        <f>IF((ISERR(IRR($B$83:Y83))),0,IF(IRR($B$83:Y83)&lt;0,0,IRR($B$83:Y83)))</f>
        <v>0</v>
      </c>
      <c r="Z88" s="296">
        <f>IF((ISERR(IRR($B$83:Z83))),0,IF(IRR($B$83:Z83)&lt;0,0,IRR($B$83:Z83)))</f>
        <v>0</v>
      </c>
      <c r="AA88" s="296">
        <f>IF((ISERR(IRR($B$83:AA83))),0,IF(IRR($B$83:AA83)&lt;0,0,IRR($B$83:AA83)))</f>
        <v>0</v>
      </c>
      <c r="AB88" s="296">
        <f>IF((ISERR(IRR($B$83:AB83))),0,IF(IRR($B$83:AB83)&lt;0,0,IRR($B$83:AB83)))</f>
        <v>0</v>
      </c>
      <c r="AC88" s="296">
        <f>IF((ISERR(IRR($B$83:AC83))),0,IF(IRR($B$83:AC83)&lt;0,0,IRR($B$83:AC83)))</f>
        <v>0</v>
      </c>
      <c r="AD88" s="296">
        <f>IF((ISERR(IRR($B$83:AD83))),0,IF(IRR($B$83:AD83)&lt;0,0,IRR($B$83:AD83)))</f>
        <v>0</v>
      </c>
      <c r="AE88" s="296">
        <f>IF((ISERR(IRR($B$83:AE83))),0,IF(IRR($B$83:AE83)&lt;0,0,IRR($B$83:AE83)))</f>
        <v>0</v>
      </c>
      <c r="AF88" s="296">
        <f>IF((ISERR(IRR($B$83:AF83))),0,IF(IRR($B$83:AF83)&lt;0,0,IRR($B$83:AF83)))</f>
        <v>0</v>
      </c>
      <c r="AG88" s="296">
        <f>IF((ISERR(IRR($B$83:AG83))),0,IF(IRR($B$83:AG83)&lt;0,0,IRR($B$83:AG83)))</f>
        <v>0</v>
      </c>
      <c r="AH88" s="296">
        <f>IF((ISERR(IRR($B$83:AH83))),0,IF(IRR($B$83:AH83)&lt;0,0,IRR($B$83:AH83)))</f>
        <v>0</v>
      </c>
      <c r="AI88" s="296">
        <f>IF((ISERR(IRR($B$83:AI83))),0,IF(IRR($B$83:AI83)&lt;0,0,IRR($B$83:AI83)))</f>
        <v>0</v>
      </c>
      <c r="AJ88" s="296">
        <f>IF((ISERR(IRR($B$83:AJ83))),0,IF(IRR($B$83:AJ83)&lt;0,0,IRR($B$83:AJ83)))</f>
        <v>0</v>
      </c>
      <c r="AK88" s="296">
        <f>IF((ISERR(IRR($B$83:AK83))),0,IF(IRR($B$83:AK83)&lt;0,0,IRR($B$83:AK83)))</f>
        <v>0</v>
      </c>
      <c r="AL88" s="296">
        <f>IF((ISERR(IRR($B$83:AL83))),0,IF(IRR($B$83:AL83)&lt;0,0,IRR($B$83:AL83)))</f>
        <v>0</v>
      </c>
    </row>
    <row r="89" spans="1:38" ht="14.25" x14ac:dyDescent="0.2">
      <c r="A89" s="286" t="s">
        <v>301</v>
      </c>
      <c r="B89" s="297">
        <f>IF(AND(B84&gt;0,A84&lt;0),(B74-(B84/(B84-A84))),0)</f>
        <v>0</v>
      </c>
      <c r="C89" s="297">
        <f t="shared" ref="C89:AL89" si="31">IF(AND(C84&gt;0,B84&lt;0),(C74-(C84/(C84-B84))),0)</f>
        <v>0</v>
      </c>
      <c r="D89" s="297">
        <f t="shared" si="31"/>
        <v>0</v>
      </c>
      <c r="E89" s="297">
        <f t="shared" si="31"/>
        <v>0</v>
      </c>
      <c r="F89" s="297">
        <f t="shared" si="31"/>
        <v>0</v>
      </c>
      <c r="G89" s="297">
        <f t="shared" si="31"/>
        <v>0</v>
      </c>
      <c r="H89" s="297">
        <f>IF(AND(H84&gt;0,G84&lt;0),(H74-(H84/(H84-G84))),0)</f>
        <v>0</v>
      </c>
      <c r="I89" s="297">
        <f t="shared" si="31"/>
        <v>0</v>
      </c>
      <c r="J89" s="297">
        <f t="shared" si="31"/>
        <v>0</v>
      </c>
      <c r="K89" s="297">
        <f t="shared" si="31"/>
        <v>0</v>
      </c>
      <c r="L89" s="297">
        <f t="shared" si="31"/>
        <v>0</v>
      </c>
      <c r="M89" s="297">
        <f t="shared" si="31"/>
        <v>0</v>
      </c>
      <c r="N89" s="297">
        <f t="shared" si="31"/>
        <v>0</v>
      </c>
      <c r="O89" s="297">
        <f t="shared" si="31"/>
        <v>0</v>
      </c>
      <c r="P89" s="297">
        <f t="shared" si="31"/>
        <v>0</v>
      </c>
      <c r="Q89" s="297">
        <f t="shared" si="31"/>
        <v>0</v>
      </c>
      <c r="R89" s="297">
        <f t="shared" si="31"/>
        <v>0</v>
      </c>
      <c r="S89" s="297">
        <f t="shared" si="31"/>
        <v>0</v>
      </c>
      <c r="T89" s="297">
        <f t="shared" si="31"/>
        <v>0</v>
      </c>
      <c r="U89" s="297">
        <f t="shared" si="31"/>
        <v>0</v>
      </c>
      <c r="V89" s="297">
        <f t="shared" si="31"/>
        <v>0</v>
      </c>
      <c r="W89" s="297">
        <f t="shared" si="31"/>
        <v>0</v>
      </c>
      <c r="X89" s="297">
        <f t="shared" si="31"/>
        <v>0</v>
      </c>
      <c r="Y89" s="297">
        <f t="shared" si="31"/>
        <v>0</v>
      </c>
      <c r="Z89" s="297">
        <f t="shared" si="31"/>
        <v>0</v>
      </c>
      <c r="AA89" s="297">
        <f t="shared" si="31"/>
        <v>0</v>
      </c>
      <c r="AB89" s="297">
        <f t="shared" si="31"/>
        <v>0</v>
      </c>
      <c r="AC89" s="297">
        <f t="shared" si="31"/>
        <v>0</v>
      </c>
      <c r="AD89" s="297">
        <f t="shared" si="31"/>
        <v>0</v>
      </c>
      <c r="AE89" s="297">
        <f t="shared" si="31"/>
        <v>0</v>
      </c>
      <c r="AF89" s="297">
        <f t="shared" si="31"/>
        <v>0</v>
      </c>
      <c r="AG89" s="297">
        <f t="shared" si="31"/>
        <v>0</v>
      </c>
      <c r="AH89" s="297">
        <f t="shared" si="31"/>
        <v>0</v>
      </c>
      <c r="AI89" s="297">
        <f t="shared" si="31"/>
        <v>0</v>
      </c>
      <c r="AJ89" s="297">
        <f t="shared" si="31"/>
        <v>0</v>
      </c>
      <c r="AK89" s="297">
        <f t="shared" si="31"/>
        <v>0</v>
      </c>
      <c r="AL89" s="297">
        <f t="shared" si="31"/>
        <v>0</v>
      </c>
    </row>
    <row r="90" spans="1:38" ht="15" thickBot="1" x14ac:dyDescent="0.25">
      <c r="A90" s="298" t="s">
        <v>300</v>
      </c>
      <c r="B90" s="299">
        <f t="shared" ref="B90:AL90" si="32">IF(AND(B87&gt;0,A87&lt;0),(B74-(B87/(B87-A87))),0)</f>
        <v>0</v>
      </c>
      <c r="C90" s="299">
        <f t="shared" si="32"/>
        <v>0</v>
      </c>
      <c r="D90" s="299">
        <f t="shared" si="32"/>
        <v>0</v>
      </c>
      <c r="E90" s="299">
        <f t="shared" si="32"/>
        <v>0</v>
      </c>
      <c r="F90" s="299">
        <f t="shared" si="32"/>
        <v>0</v>
      </c>
      <c r="G90" s="299">
        <f t="shared" si="32"/>
        <v>0</v>
      </c>
      <c r="H90" s="299">
        <f t="shared" si="32"/>
        <v>0</v>
      </c>
      <c r="I90" s="299">
        <f t="shared" si="32"/>
        <v>0</v>
      </c>
      <c r="J90" s="299">
        <f t="shared" si="32"/>
        <v>0</v>
      </c>
      <c r="K90" s="299">
        <f t="shared" si="32"/>
        <v>0</v>
      </c>
      <c r="L90" s="299">
        <f t="shared" si="32"/>
        <v>0</v>
      </c>
      <c r="M90" s="299">
        <f t="shared" si="32"/>
        <v>0</v>
      </c>
      <c r="N90" s="299">
        <f t="shared" si="32"/>
        <v>0</v>
      </c>
      <c r="O90" s="299">
        <f t="shared" si="32"/>
        <v>0</v>
      </c>
      <c r="P90" s="299">
        <f t="shared" si="32"/>
        <v>0</v>
      </c>
      <c r="Q90" s="299">
        <f t="shared" si="32"/>
        <v>0</v>
      </c>
      <c r="R90" s="299">
        <f t="shared" si="32"/>
        <v>0</v>
      </c>
      <c r="S90" s="299">
        <f t="shared" si="32"/>
        <v>0</v>
      </c>
      <c r="T90" s="299">
        <f t="shared" si="32"/>
        <v>0</v>
      </c>
      <c r="U90" s="299">
        <f t="shared" si="32"/>
        <v>0</v>
      </c>
      <c r="V90" s="299">
        <f t="shared" si="32"/>
        <v>0</v>
      </c>
      <c r="W90" s="299">
        <f t="shared" si="32"/>
        <v>0</v>
      </c>
      <c r="X90" s="299">
        <f t="shared" si="32"/>
        <v>0</v>
      </c>
      <c r="Y90" s="299">
        <f t="shared" si="32"/>
        <v>0</v>
      </c>
      <c r="Z90" s="299">
        <f t="shared" si="32"/>
        <v>0</v>
      </c>
      <c r="AA90" s="299">
        <f t="shared" si="32"/>
        <v>0</v>
      </c>
      <c r="AB90" s="299">
        <f t="shared" si="32"/>
        <v>0</v>
      </c>
      <c r="AC90" s="299">
        <f t="shared" si="32"/>
        <v>0</v>
      </c>
      <c r="AD90" s="299">
        <f t="shared" si="32"/>
        <v>0</v>
      </c>
      <c r="AE90" s="299">
        <f t="shared" si="32"/>
        <v>0</v>
      </c>
      <c r="AF90" s="299">
        <f t="shared" si="32"/>
        <v>0</v>
      </c>
      <c r="AG90" s="299">
        <f t="shared" si="32"/>
        <v>0</v>
      </c>
      <c r="AH90" s="299">
        <f t="shared" si="32"/>
        <v>0</v>
      </c>
      <c r="AI90" s="299">
        <f t="shared" si="32"/>
        <v>0</v>
      </c>
      <c r="AJ90" s="299">
        <f t="shared" si="32"/>
        <v>0</v>
      </c>
      <c r="AK90" s="299">
        <f t="shared" si="32"/>
        <v>0</v>
      </c>
      <c r="AL90" s="299">
        <f t="shared" si="32"/>
        <v>0</v>
      </c>
    </row>
    <row r="91" spans="1:38" s="272" customFormat="1" x14ac:dyDescent="0.2">
      <c r="A91" s="246"/>
      <c r="B91" s="300">
        <v>2016</v>
      </c>
      <c r="C91" s="300">
        <f>B91+1</f>
        <v>2017</v>
      </c>
      <c r="D91" s="241">
        <f t="shared" ref="D91:AL91" si="33">C91+1</f>
        <v>2018</v>
      </c>
      <c r="E91" s="241">
        <f t="shared" si="33"/>
        <v>2019</v>
      </c>
      <c r="F91" s="241">
        <f t="shared" si="33"/>
        <v>2020</v>
      </c>
      <c r="G91" s="241">
        <f t="shared" si="33"/>
        <v>2021</v>
      </c>
      <c r="H91" s="241">
        <f t="shared" si="33"/>
        <v>2022</v>
      </c>
      <c r="I91" s="241">
        <f t="shared" si="33"/>
        <v>2023</v>
      </c>
      <c r="J91" s="241">
        <f t="shared" si="33"/>
        <v>2024</v>
      </c>
      <c r="K91" s="241">
        <f t="shared" si="33"/>
        <v>2025</v>
      </c>
      <c r="L91" s="241">
        <f t="shared" si="33"/>
        <v>2026</v>
      </c>
      <c r="M91" s="241">
        <f t="shared" si="33"/>
        <v>2027</v>
      </c>
      <c r="N91" s="241">
        <f t="shared" si="33"/>
        <v>2028</v>
      </c>
      <c r="O91" s="241">
        <f t="shared" si="33"/>
        <v>2029</v>
      </c>
      <c r="P91" s="241">
        <f t="shared" si="33"/>
        <v>2030</v>
      </c>
      <c r="Q91" s="241">
        <f t="shared" si="33"/>
        <v>2031</v>
      </c>
      <c r="R91" s="241">
        <f t="shared" si="33"/>
        <v>2032</v>
      </c>
      <c r="S91" s="241">
        <f t="shared" si="33"/>
        <v>2033</v>
      </c>
      <c r="T91" s="241">
        <f t="shared" si="33"/>
        <v>2034</v>
      </c>
      <c r="U91" s="241">
        <f t="shared" si="33"/>
        <v>2035</v>
      </c>
      <c r="V91" s="241">
        <f t="shared" si="33"/>
        <v>2036</v>
      </c>
      <c r="W91" s="241">
        <f t="shared" si="33"/>
        <v>2037</v>
      </c>
      <c r="X91" s="241">
        <f t="shared" si="33"/>
        <v>2038</v>
      </c>
      <c r="Y91" s="241">
        <f t="shared" si="33"/>
        <v>2039</v>
      </c>
      <c r="Z91" s="241">
        <f t="shared" si="33"/>
        <v>2040</v>
      </c>
      <c r="AA91" s="241">
        <f t="shared" si="33"/>
        <v>2041</v>
      </c>
      <c r="AB91" s="241">
        <f t="shared" si="33"/>
        <v>2042</v>
      </c>
      <c r="AC91" s="241">
        <f t="shared" si="33"/>
        <v>2043</v>
      </c>
      <c r="AD91" s="241">
        <f t="shared" si="33"/>
        <v>2044</v>
      </c>
      <c r="AE91" s="241">
        <f t="shared" si="33"/>
        <v>2045</v>
      </c>
      <c r="AF91" s="241">
        <f t="shared" si="33"/>
        <v>2046</v>
      </c>
      <c r="AG91" s="241">
        <f t="shared" si="33"/>
        <v>2047</v>
      </c>
      <c r="AH91" s="241">
        <f t="shared" si="33"/>
        <v>2048</v>
      </c>
      <c r="AI91" s="241">
        <f t="shared" si="33"/>
        <v>2049</v>
      </c>
      <c r="AJ91" s="241">
        <f t="shared" si="33"/>
        <v>2050</v>
      </c>
      <c r="AK91" s="241">
        <f t="shared" si="33"/>
        <v>2051</v>
      </c>
      <c r="AL91" s="241">
        <f t="shared" si="33"/>
        <v>2052</v>
      </c>
    </row>
    <row r="92" spans="1:38" ht="15.6" customHeight="1" x14ac:dyDescent="0.2">
      <c r="A92" s="301" t="s">
        <v>299</v>
      </c>
      <c r="B92" s="206"/>
      <c r="C92" s="206"/>
      <c r="D92" s="206"/>
      <c r="E92" s="206"/>
      <c r="F92" s="206"/>
      <c r="G92" s="206"/>
      <c r="H92" s="206"/>
      <c r="I92" s="206"/>
      <c r="J92" s="206"/>
      <c r="K92" s="206"/>
      <c r="L92" s="302">
        <v>10</v>
      </c>
      <c r="M92" s="206"/>
      <c r="N92" s="206"/>
      <c r="O92" s="206"/>
      <c r="P92" s="206"/>
      <c r="Q92" s="206"/>
      <c r="R92" s="206"/>
      <c r="S92" s="206"/>
      <c r="T92" s="206"/>
      <c r="U92" s="206"/>
      <c r="V92" s="206"/>
      <c r="W92" s="206"/>
      <c r="X92" s="206"/>
      <c r="Y92" s="206"/>
      <c r="Z92" s="206"/>
      <c r="AA92" s="206"/>
      <c r="AB92" s="206"/>
      <c r="AC92" s="206"/>
      <c r="AD92" s="206"/>
      <c r="AE92" s="206"/>
      <c r="AF92" s="206"/>
      <c r="AG92" s="206"/>
    </row>
    <row r="93" spans="1:38" ht="12.75" x14ac:dyDescent="0.2">
      <c r="A93" s="207" t="s">
        <v>298</v>
      </c>
      <c r="B93" s="207"/>
      <c r="C93" s="207"/>
      <c r="D93" s="207"/>
      <c r="E93" s="207"/>
      <c r="F93" s="207"/>
      <c r="G93" s="207"/>
      <c r="H93" s="207"/>
      <c r="I93" s="207"/>
      <c r="J93" s="207"/>
      <c r="K93" s="207"/>
      <c r="L93" s="207"/>
      <c r="M93" s="207"/>
      <c r="N93" s="207"/>
      <c r="O93" s="207"/>
      <c r="P93" s="207"/>
      <c r="Q93" s="207"/>
      <c r="R93" s="207"/>
      <c r="S93" s="207"/>
      <c r="T93" s="207"/>
      <c r="U93" s="207"/>
      <c r="V93" s="207"/>
      <c r="W93" s="207"/>
      <c r="X93" s="207"/>
      <c r="Y93" s="207"/>
      <c r="Z93" s="207"/>
      <c r="AA93" s="207"/>
      <c r="AB93" s="207"/>
      <c r="AC93" s="207"/>
      <c r="AD93" s="207"/>
      <c r="AE93" s="207"/>
      <c r="AF93" s="207"/>
      <c r="AG93" s="207"/>
    </row>
    <row r="94" spans="1:38" ht="12.75" x14ac:dyDescent="0.2">
      <c r="A94" s="207" t="s">
        <v>297</v>
      </c>
      <c r="B94" s="207"/>
      <c r="C94" s="207"/>
      <c r="D94" s="207"/>
      <c r="E94" s="207"/>
      <c r="F94" s="207"/>
      <c r="G94" s="207"/>
      <c r="H94" s="207"/>
      <c r="I94" s="207"/>
      <c r="J94" s="207"/>
      <c r="K94" s="207"/>
      <c r="L94" s="207"/>
      <c r="M94" s="207"/>
      <c r="N94" s="207"/>
      <c r="O94" s="207"/>
      <c r="P94" s="207"/>
      <c r="Q94" s="207"/>
      <c r="R94" s="207"/>
      <c r="S94" s="207"/>
      <c r="T94" s="207"/>
      <c r="U94" s="207"/>
      <c r="V94" s="207"/>
      <c r="W94" s="207"/>
      <c r="X94" s="207"/>
      <c r="Y94" s="207"/>
      <c r="Z94" s="207"/>
      <c r="AA94" s="207"/>
      <c r="AB94" s="207"/>
      <c r="AC94" s="207"/>
      <c r="AD94" s="207"/>
      <c r="AE94" s="207"/>
      <c r="AF94" s="207"/>
      <c r="AG94" s="207"/>
    </row>
    <row r="95" spans="1:38" ht="12.75" x14ac:dyDescent="0.2">
      <c r="A95" s="207" t="s">
        <v>296</v>
      </c>
      <c r="B95" s="207"/>
      <c r="C95" s="207"/>
      <c r="D95" s="207"/>
      <c r="E95" s="207"/>
      <c r="F95" s="207"/>
      <c r="G95" s="207"/>
      <c r="H95" s="207"/>
      <c r="I95" s="207"/>
      <c r="J95" s="207"/>
      <c r="K95" s="207"/>
      <c r="L95" s="207"/>
      <c r="M95" s="207"/>
      <c r="N95" s="207"/>
      <c r="O95" s="207"/>
      <c r="P95" s="207"/>
      <c r="Q95" s="207"/>
      <c r="R95" s="207"/>
      <c r="S95" s="207"/>
      <c r="T95" s="207"/>
      <c r="U95" s="207"/>
      <c r="V95" s="207"/>
      <c r="W95" s="207"/>
      <c r="X95" s="207"/>
      <c r="Y95" s="207"/>
      <c r="Z95" s="207"/>
      <c r="AA95" s="207"/>
      <c r="AB95" s="207"/>
      <c r="AC95" s="207"/>
      <c r="AD95" s="207"/>
      <c r="AE95" s="207"/>
      <c r="AF95" s="207"/>
      <c r="AG95" s="207"/>
    </row>
    <row r="96" spans="1:38" ht="12.75" x14ac:dyDescent="0.2">
      <c r="A96" s="208" t="s">
        <v>295</v>
      </c>
      <c r="B96" s="206"/>
      <c r="C96" s="206"/>
      <c r="D96" s="206"/>
      <c r="E96" s="206"/>
      <c r="F96" s="206"/>
      <c r="G96" s="206"/>
      <c r="H96" s="206"/>
      <c r="I96" s="206"/>
      <c r="J96" s="206"/>
      <c r="K96" s="206"/>
      <c r="L96" s="206"/>
      <c r="M96" s="206"/>
      <c r="N96" s="206"/>
      <c r="O96" s="206"/>
      <c r="P96" s="206"/>
      <c r="Q96" s="206"/>
      <c r="R96" s="206"/>
      <c r="S96" s="206"/>
      <c r="T96" s="206"/>
      <c r="U96" s="206"/>
      <c r="V96" s="206"/>
      <c r="W96" s="206"/>
      <c r="X96" s="206"/>
      <c r="Y96" s="206"/>
      <c r="Z96" s="206"/>
      <c r="AA96" s="206"/>
      <c r="AB96" s="206"/>
      <c r="AC96" s="206"/>
      <c r="AD96" s="206"/>
      <c r="AE96" s="206"/>
      <c r="AF96" s="206"/>
      <c r="AG96" s="206"/>
    </row>
    <row r="97" spans="1:53" ht="33" customHeight="1" x14ac:dyDescent="0.2">
      <c r="A97" s="423" t="s">
        <v>543</v>
      </c>
      <c r="B97" s="423"/>
      <c r="C97" s="423"/>
      <c r="D97" s="423"/>
      <c r="E97" s="423"/>
      <c r="F97" s="423"/>
      <c r="G97" s="423"/>
      <c r="H97" s="423"/>
      <c r="I97" s="423"/>
      <c r="J97" s="423"/>
      <c r="K97" s="423"/>
      <c r="L97" s="423"/>
      <c r="M97" s="290"/>
      <c r="N97" s="290"/>
      <c r="O97" s="290"/>
      <c r="P97" s="290"/>
      <c r="Q97" s="290"/>
      <c r="R97" s="290"/>
      <c r="S97" s="290"/>
      <c r="T97" s="290"/>
      <c r="U97" s="290"/>
      <c r="V97" s="290"/>
      <c r="W97" s="290"/>
      <c r="X97" s="290"/>
      <c r="Y97" s="290"/>
      <c r="Z97" s="290"/>
      <c r="AA97" s="290"/>
      <c r="AB97" s="290"/>
      <c r="AC97" s="290"/>
      <c r="AD97" s="290"/>
      <c r="AE97" s="290"/>
      <c r="AF97" s="290"/>
      <c r="AG97" s="290"/>
    </row>
    <row r="98" spans="1:53" x14ac:dyDescent="0.2">
      <c r="C98" s="132"/>
    </row>
    <row r="99" spans="1:53" hidden="1" x14ac:dyDescent="0.2">
      <c r="A99" s="307" t="s">
        <v>544</v>
      </c>
      <c r="C99" s="308"/>
      <c r="D99" s="308"/>
      <c r="E99" s="308"/>
      <c r="F99" s="308"/>
      <c r="G99" s="308"/>
      <c r="H99" s="308"/>
      <c r="I99" s="308"/>
      <c r="J99" s="308"/>
      <c r="K99" s="308"/>
      <c r="L99" s="308"/>
      <c r="M99" s="308"/>
      <c r="N99" s="308"/>
      <c r="O99" s="308"/>
      <c r="P99" s="308"/>
      <c r="Q99" s="308"/>
      <c r="R99" s="308"/>
      <c r="S99" s="308"/>
      <c r="T99" s="308"/>
      <c r="U99" s="308"/>
      <c r="V99" s="308"/>
      <c r="W99" s="308"/>
      <c r="X99" s="308"/>
      <c r="Y99" s="308"/>
      <c r="Z99" s="308"/>
      <c r="AA99" s="308"/>
      <c r="AB99" s="308"/>
      <c r="AC99" s="308"/>
      <c r="AD99" s="308"/>
      <c r="AE99" s="308"/>
      <c r="AF99" s="308"/>
      <c r="AG99" s="308"/>
      <c r="AP99" s="308"/>
      <c r="AQ99" s="308"/>
      <c r="AR99" s="308"/>
      <c r="AS99" s="308"/>
      <c r="AT99" s="308"/>
      <c r="AU99" s="308"/>
      <c r="AV99" s="308"/>
      <c r="AW99" s="308"/>
      <c r="AX99" s="308"/>
      <c r="AY99" s="308"/>
      <c r="AZ99" s="308"/>
      <c r="BA99" s="308"/>
    </row>
    <row r="100" spans="1:53" ht="12.75" hidden="1" x14ac:dyDescent="0.2">
      <c r="A100" s="307"/>
      <c r="B100" s="309">
        <v>2016</v>
      </c>
      <c r="C100" s="309">
        <f>B100+1</f>
        <v>2017</v>
      </c>
      <c r="D100" s="309">
        <f t="shared" ref="D100:AL100" si="34">C100+1</f>
        <v>2018</v>
      </c>
      <c r="E100" s="309">
        <f t="shared" si="34"/>
        <v>2019</v>
      </c>
      <c r="F100" s="309">
        <f t="shared" si="34"/>
        <v>2020</v>
      </c>
      <c r="G100" s="309">
        <f t="shared" si="34"/>
        <v>2021</v>
      </c>
      <c r="H100" s="309">
        <f t="shared" si="34"/>
        <v>2022</v>
      </c>
      <c r="I100" s="309">
        <f t="shared" si="34"/>
        <v>2023</v>
      </c>
      <c r="J100" s="309">
        <f t="shared" si="34"/>
        <v>2024</v>
      </c>
      <c r="K100" s="309">
        <f t="shared" si="34"/>
        <v>2025</v>
      </c>
      <c r="L100" s="309">
        <f t="shared" si="34"/>
        <v>2026</v>
      </c>
      <c r="M100" s="309">
        <f t="shared" si="34"/>
        <v>2027</v>
      </c>
      <c r="N100" s="309">
        <f t="shared" si="34"/>
        <v>2028</v>
      </c>
      <c r="O100" s="309">
        <f t="shared" si="34"/>
        <v>2029</v>
      </c>
      <c r="P100" s="309">
        <f t="shared" si="34"/>
        <v>2030</v>
      </c>
      <c r="Q100" s="309">
        <f t="shared" si="34"/>
        <v>2031</v>
      </c>
      <c r="R100" s="309">
        <f t="shared" si="34"/>
        <v>2032</v>
      </c>
      <c r="S100" s="309">
        <f t="shared" si="34"/>
        <v>2033</v>
      </c>
      <c r="T100" s="309">
        <f t="shared" si="34"/>
        <v>2034</v>
      </c>
      <c r="U100" s="309">
        <f t="shared" si="34"/>
        <v>2035</v>
      </c>
      <c r="V100" s="309">
        <f t="shared" si="34"/>
        <v>2036</v>
      </c>
      <c r="W100" s="309">
        <f t="shared" si="34"/>
        <v>2037</v>
      </c>
      <c r="X100" s="309">
        <f t="shared" si="34"/>
        <v>2038</v>
      </c>
      <c r="Y100" s="309">
        <f t="shared" si="34"/>
        <v>2039</v>
      </c>
      <c r="Z100" s="309">
        <f t="shared" si="34"/>
        <v>2040</v>
      </c>
      <c r="AA100" s="309">
        <f t="shared" si="34"/>
        <v>2041</v>
      </c>
      <c r="AB100" s="309">
        <f t="shared" si="34"/>
        <v>2042</v>
      </c>
      <c r="AC100" s="309">
        <f t="shared" si="34"/>
        <v>2043</v>
      </c>
      <c r="AD100" s="309">
        <f t="shared" si="34"/>
        <v>2044</v>
      </c>
      <c r="AE100" s="309">
        <f t="shared" si="34"/>
        <v>2045</v>
      </c>
      <c r="AF100" s="309">
        <f t="shared" si="34"/>
        <v>2046</v>
      </c>
      <c r="AG100" s="309">
        <f t="shared" si="34"/>
        <v>2047</v>
      </c>
      <c r="AH100" s="309">
        <f t="shared" si="34"/>
        <v>2048</v>
      </c>
      <c r="AI100" s="309">
        <f t="shared" si="34"/>
        <v>2049</v>
      </c>
      <c r="AJ100" s="309">
        <f t="shared" si="34"/>
        <v>2050</v>
      </c>
      <c r="AK100" s="309">
        <f t="shared" si="34"/>
        <v>2051</v>
      </c>
      <c r="AL100" s="309">
        <f t="shared" si="34"/>
        <v>2052</v>
      </c>
    </row>
    <row r="101" spans="1:53" ht="12.75" hidden="1" x14ac:dyDescent="0.2">
      <c r="A101" s="307" t="s">
        <v>545</v>
      </c>
      <c r="B101" s="334">
        <v>0</v>
      </c>
      <c r="C101" s="334">
        <v>0</v>
      </c>
      <c r="D101" s="334">
        <v>0</v>
      </c>
      <c r="E101" s="334">
        <v>0</v>
      </c>
      <c r="F101" s="334">
        <v>0</v>
      </c>
      <c r="G101" s="334">
        <v>0</v>
      </c>
      <c r="H101" s="334">
        <v>5.1003564654479999E-2</v>
      </c>
      <c r="I101" s="334">
        <v>4.9001762230179997E-2</v>
      </c>
      <c r="J101" s="334">
        <v>4.7000273037249997E-2</v>
      </c>
      <c r="K101" s="334">
        <f>J101</f>
        <v>4.7000273037249997E-2</v>
      </c>
      <c r="L101" s="334">
        <f t="shared" ref="L101:AL101" si="35">K101</f>
        <v>4.7000273037249997E-2</v>
      </c>
      <c r="M101" s="334">
        <f t="shared" si="35"/>
        <v>4.7000273037249997E-2</v>
      </c>
      <c r="N101" s="334">
        <f t="shared" si="35"/>
        <v>4.7000273037249997E-2</v>
      </c>
      <c r="O101" s="334">
        <f t="shared" si="35"/>
        <v>4.7000273037249997E-2</v>
      </c>
      <c r="P101" s="334">
        <f t="shared" si="35"/>
        <v>4.7000273037249997E-2</v>
      </c>
      <c r="Q101" s="334">
        <f t="shared" si="35"/>
        <v>4.7000273037249997E-2</v>
      </c>
      <c r="R101" s="334">
        <f t="shared" si="35"/>
        <v>4.7000273037249997E-2</v>
      </c>
      <c r="S101" s="334">
        <f t="shared" si="35"/>
        <v>4.7000273037249997E-2</v>
      </c>
      <c r="T101" s="334">
        <f t="shared" si="35"/>
        <v>4.7000273037249997E-2</v>
      </c>
      <c r="U101" s="334">
        <f t="shared" si="35"/>
        <v>4.7000273037249997E-2</v>
      </c>
      <c r="V101" s="334">
        <f t="shared" si="35"/>
        <v>4.7000273037249997E-2</v>
      </c>
      <c r="W101" s="334">
        <f t="shared" si="35"/>
        <v>4.7000273037249997E-2</v>
      </c>
      <c r="X101" s="334">
        <f t="shared" si="35"/>
        <v>4.7000273037249997E-2</v>
      </c>
      <c r="Y101" s="334">
        <f t="shared" si="35"/>
        <v>4.7000273037249997E-2</v>
      </c>
      <c r="Z101" s="334">
        <f t="shared" si="35"/>
        <v>4.7000273037249997E-2</v>
      </c>
      <c r="AA101" s="334">
        <f t="shared" si="35"/>
        <v>4.7000273037249997E-2</v>
      </c>
      <c r="AB101" s="334">
        <f t="shared" si="35"/>
        <v>4.7000273037249997E-2</v>
      </c>
      <c r="AC101" s="334">
        <f t="shared" si="35"/>
        <v>4.7000273037249997E-2</v>
      </c>
      <c r="AD101" s="334">
        <f t="shared" si="35"/>
        <v>4.7000273037249997E-2</v>
      </c>
      <c r="AE101" s="334">
        <f t="shared" si="35"/>
        <v>4.7000273037249997E-2</v>
      </c>
      <c r="AF101" s="334">
        <f t="shared" si="35"/>
        <v>4.7000273037249997E-2</v>
      </c>
      <c r="AG101" s="334">
        <f t="shared" si="35"/>
        <v>4.7000273037249997E-2</v>
      </c>
      <c r="AH101" s="334">
        <f t="shared" si="35"/>
        <v>4.7000273037249997E-2</v>
      </c>
      <c r="AI101" s="334">
        <f t="shared" si="35"/>
        <v>4.7000273037249997E-2</v>
      </c>
      <c r="AJ101" s="334">
        <f t="shared" si="35"/>
        <v>4.7000273037249997E-2</v>
      </c>
      <c r="AK101" s="334">
        <f t="shared" si="35"/>
        <v>4.7000273037249997E-2</v>
      </c>
      <c r="AL101" s="334">
        <f t="shared" si="35"/>
        <v>4.7000273037249997E-2</v>
      </c>
    </row>
    <row r="102" spans="1:53" s="272" customFormat="1" ht="15" hidden="1" x14ac:dyDescent="0.2">
      <c r="A102" s="307" t="s">
        <v>546</v>
      </c>
      <c r="B102" s="350">
        <f>B101</f>
        <v>0</v>
      </c>
      <c r="C102" s="335">
        <f>(1+B102)*(1+C101)-1</f>
        <v>0</v>
      </c>
      <c r="D102" s="335">
        <f>(1+C102)*(1+D101)-1</f>
        <v>0</v>
      </c>
      <c r="E102" s="335">
        <f>(1+D102)*(1+E101)-1</f>
        <v>0</v>
      </c>
      <c r="F102" s="335">
        <f t="shared" ref="F102:AK102" si="36">(1+E102)*(1+F101)-1</f>
        <v>0</v>
      </c>
      <c r="G102" s="335">
        <f>(1+F102)*(1+G101)-1</f>
        <v>0</v>
      </c>
      <c r="H102" s="335">
        <f t="shared" si="36"/>
        <v>5.1003564654479971E-2</v>
      </c>
      <c r="I102" s="335">
        <f t="shared" si="36"/>
        <v>0.10250459143275026</v>
      </c>
      <c r="J102" s="335">
        <f t="shared" si="36"/>
        <v>0.1543226082549114</v>
      </c>
      <c r="K102" s="335">
        <f t="shared" si="36"/>
        <v>0.20857608601596289</v>
      </c>
      <c r="L102" s="335">
        <f t="shared" si="36"/>
        <v>0.26537949204500411</v>
      </c>
      <c r="M102" s="335">
        <f t="shared" si="36"/>
        <v>0.324852673666856</v>
      </c>
      <c r="N102" s="335">
        <f t="shared" si="36"/>
        <v>0.38712111106332903</v>
      </c>
      <c r="O102" s="335">
        <f t="shared" si="36"/>
        <v>0.45231618201903911</v>
      </c>
      <c r="P102" s="335">
        <f t="shared" si="36"/>
        <v>0.52057543911035054</v>
      </c>
      <c r="Q102" s="335">
        <f t="shared" si="36"/>
        <v>0.59204289992227332</v>
      </c>
      <c r="R102" s="335">
        <f t="shared" si="36"/>
        <v>0.66686935090563559</v>
      </c>
      <c r="S102" s="335">
        <f t="shared" si="36"/>
        <v>0.74521266551562437</v>
      </c>
      <c r="T102" s="335">
        <f t="shared" si="36"/>
        <v>0.82723813730292561</v>
      </c>
      <c r="U102" s="335">
        <f t="shared" si="36"/>
        <v>0.91311882866023941</v>
      </c>
      <c r="V102" s="335">
        <f t="shared" si="36"/>
        <v>1.0030359359599745</v>
      </c>
      <c r="W102" s="335">
        <f t="shared" si="36"/>
        <v>1.0971791718535169</v>
      </c>
      <c r="X102" s="335">
        <f t="shared" si="36"/>
        <v>1.1957471655386662</v>
      </c>
      <c r="Y102" s="335">
        <f t="shared" si="36"/>
        <v>1.2989478818397515</v>
      </c>
      <c r="Z102" s="335">
        <f t="shared" si="36"/>
        <v>1.4069990599846274</v>
      </c>
      <c r="AA102" s="335">
        <f t="shared" si="36"/>
        <v>1.5201286730043093</v>
      </c>
      <c r="AB102" s="335">
        <f t="shared" si="36"/>
        <v>1.6385754087245146</v>
      </c>
      <c r="AC102" s="335">
        <f t="shared" si="36"/>
        <v>1.7625891733639403</v>
      </c>
      <c r="AD102" s="335">
        <f t="shared" si="36"/>
        <v>1.8924316188017967</v>
      </c>
      <c r="AE102" s="335">
        <f t="shared" si="36"/>
        <v>2.0283766946270565</v>
      </c>
      <c r="AF102" s="335">
        <f t="shared" si="36"/>
        <v>2.170711226134173</v>
      </c>
      <c r="AG102" s="335">
        <f t="shared" si="36"/>
        <v>2.3197355194847531</v>
      </c>
      <c r="AH102" s="335">
        <f t="shared" si="36"/>
        <v>2.4757639953119939</v>
      </c>
      <c r="AI102" s="335">
        <f t="shared" si="36"/>
        <v>2.639125852104701</v>
      </c>
      <c r="AJ102" s="335">
        <f t="shared" si="36"/>
        <v>2.8101657607705373</v>
      </c>
      <c r="AK102" s="335">
        <f t="shared" si="36"/>
        <v>2.9892445918439341</v>
      </c>
      <c r="AL102" s="335">
        <f>(1+AK102)*(1+AL101)-1</f>
        <v>3.1767401768729719</v>
      </c>
    </row>
    <row r="103" spans="1:53" s="272" customFormat="1" hidden="1" x14ac:dyDescent="0.2">
      <c r="A103" s="311"/>
      <c r="B103" s="310"/>
      <c r="C103" s="312"/>
      <c r="D103" s="312"/>
      <c r="E103" s="312"/>
      <c r="F103" s="312"/>
      <c r="G103" s="312"/>
      <c r="H103" s="312"/>
      <c r="I103" s="312"/>
      <c r="J103" s="312"/>
      <c r="K103" s="312"/>
      <c r="L103" s="312"/>
      <c r="M103" s="312"/>
      <c r="N103" s="312"/>
      <c r="O103" s="312"/>
      <c r="P103" s="312"/>
      <c r="Q103" s="312"/>
      <c r="R103" s="312"/>
      <c r="S103" s="312"/>
      <c r="T103" s="312"/>
      <c r="U103" s="312"/>
      <c r="V103" s="312"/>
      <c r="W103" s="312"/>
      <c r="X103" s="312"/>
      <c r="Y103" s="312"/>
      <c r="Z103" s="312"/>
      <c r="AA103" s="312"/>
      <c r="AB103" s="312"/>
      <c r="AC103" s="312"/>
      <c r="AD103" s="312"/>
      <c r="AE103" s="312"/>
      <c r="AF103" s="312"/>
      <c r="AG103" s="312"/>
    </row>
    <row r="104" spans="1:53" ht="12.75" hidden="1" x14ac:dyDescent="0.2">
      <c r="A104" s="306"/>
      <c r="B104" s="333">
        <v>2016</v>
      </c>
      <c r="C104" s="333">
        <f>B104+1</f>
        <v>2017</v>
      </c>
      <c r="D104" s="333">
        <f t="shared" ref="D104:S105" si="37">C104+1</f>
        <v>2018</v>
      </c>
      <c r="E104" s="333">
        <f t="shared" si="37"/>
        <v>2019</v>
      </c>
      <c r="F104" s="333">
        <f t="shared" si="37"/>
        <v>2020</v>
      </c>
      <c r="G104" s="333">
        <f t="shared" si="37"/>
        <v>2021</v>
      </c>
      <c r="H104" s="333">
        <f t="shared" si="37"/>
        <v>2022</v>
      </c>
      <c r="I104" s="333">
        <f t="shared" si="37"/>
        <v>2023</v>
      </c>
      <c r="J104" s="333">
        <f t="shared" si="37"/>
        <v>2024</v>
      </c>
      <c r="K104" s="333">
        <f t="shared" si="37"/>
        <v>2025</v>
      </c>
      <c r="L104" s="333">
        <f t="shared" si="37"/>
        <v>2026</v>
      </c>
      <c r="M104" s="333">
        <f t="shared" si="37"/>
        <v>2027</v>
      </c>
      <c r="N104" s="333">
        <f t="shared" si="37"/>
        <v>2028</v>
      </c>
      <c r="O104" s="333">
        <f t="shared" si="37"/>
        <v>2029</v>
      </c>
      <c r="P104" s="333">
        <f t="shared" si="37"/>
        <v>2030</v>
      </c>
      <c r="Q104" s="333">
        <f t="shared" si="37"/>
        <v>2031</v>
      </c>
      <c r="R104" s="333">
        <f t="shared" si="37"/>
        <v>2032</v>
      </c>
      <c r="S104" s="333">
        <f t="shared" si="37"/>
        <v>2033</v>
      </c>
      <c r="T104" s="333">
        <f t="shared" ref="T104:AI105" si="38">S104+1</f>
        <v>2034</v>
      </c>
      <c r="U104" s="333">
        <f t="shared" si="38"/>
        <v>2035</v>
      </c>
      <c r="V104" s="333">
        <f t="shared" si="38"/>
        <v>2036</v>
      </c>
      <c r="W104" s="333">
        <f t="shared" si="38"/>
        <v>2037</v>
      </c>
      <c r="X104" s="333">
        <f t="shared" si="38"/>
        <v>2038</v>
      </c>
      <c r="Y104" s="333">
        <f t="shared" si="38"/>
        <v>2039</v>
      </c>
      <c r="Z104" s="333">
        <f t="shared" si="38"/>
        <v>2040</v>
      </c>
      <c r="AA104" s="333">
        <f t="shared" si="38"/>
        <v>2041</v>
      </c>
      <c r="AB104" s="333">
        <f t="shared" si="38"/>
        <v>2042</v>
      </c>
      <c r="AC104" s="333">
        <f t="shared" si="38"/>
        <v>2043</v>
      </c>
      <c r="AD104" s="333">
        <f t="shared" si="38"/>
        <v>2044</v>
      </c>
      <c r="AE104" s="333">
        <f t="shared" si="38"/>
        <v>2045</v>
      </c>
      <c r="AF104" s="333">
        <f t="shared" si="38"/>
        <v>2046</v>
      </c>
      <c r="AG104" s="333">
        <f t="shared" si="38"/>
        <v>2047</v>
      </c>
      <c r="AH104" s="333">
        <f t="shared" si="38"/>
        <v>2048</v>
      </c>
      <c r="AI104" s="333">
        <f t="shared" si="38"/>
        <v>2049</v>
      </c>
      <c r="AJ104" s="333">
        <f t="shared" ref="AJ104:AL105" si="39">AI104+1</f>
        <v>2050</v>
      </c>
      <c r="AK104" s="333">
        <f t="shared" si="39"/>
        <v>2051</v>
      </c>
      <c r="AL104" s="333">
        <f t="shared" si="39"/>
        <v>2052</v>
      </c>
      <c r="AM104" s="304"/>
      <c r="AN104" s="304"/>
      <c r="AO104" s="304"/>
      <c r="AP104" s="304"/>
      <c r="AQ104" s="304"/>
      <c r="AR104" s="304"/>
      <c r="AS104" s="304"/>
      <c r="AT104" s="304"/>
      <c r="AU104" s="304"/>
      <c r="AV104" s="304"/>
      <c r="AW104" s="304"/>
      <c r="AX104" s="304"/>
      <c r="AY104" s="304"/>
      <c r="AZ104" s="304"/>
      <c r="BA104" s="304"/>
    </row>
    <row r="105" spans="1:53" hidden="1" x14ac:dyDescent="0.2">
      <c r="A105" s="306"/>
      <c r="B105" s="336">
        <v>0</v>
      </c>
      <c r="C105" s="336">
        <v>0</v>
      </c>
      <c r="D105" s="336">
        <v>0</v>
      </c>
      <c r="E105" s="336">
        <v>0</v>
      </c>
      <c r="F105" s="336">
        <v>0</v>
      </c>
      <c r="G105" s="336">
        <v>0</v>
      </c>
      <c r="H105" s="336">
        <f t="shared" si="37"/>
        <v>1</v>
      </c>
      <c r="I105" s="336">
        <f t="shared" si="37"/>
        <v>2</v>
      </c>
      <c r="J105" s="336">
        <f t="shared" si="37"/>
        <v>3</v>
      </c>
      <c r="K105" s="336">
        <f t="shared" si="37"/>
        <v>4</v>
      </c>
      <c r="L105" s="336">
        <f t="shared" si="37"/>
        <v>5</v>
      </c>
      <c r="M105" s="336">
        <f t="shared" si="37"/>
        <v>6</v>
      </c>
      <c r="N105" s="336">
        <f t="shared" si="37"/>
        <v>7</v>
      </c>
      <c r="O105" s="336">
        <f t="shared" si="37"/>
        <v>8</v>
      </c>
      <c r="P105" s="336">
        <f t="shared" si="37"/>
        <v>9</v>
      </c>
      <c r="Q105" s="336">
        <f t="shared" si="37"/>
        <v>10</v>
      </c>
      <c r="R105" s="336">
        <f t="shared" si="37"/>
        <v>11</v>
      </c>
      <c r="S105" s="336">
        <f t="shared" si="37"/>
        <v>12</v>
      </c>
      <c r="T105" s="336">
        <f t="shared" si="38"/>
        <v>13</v>
      </c>
      <c r="U105" s="336">
        <f t="shared" si="38"/>
        <v>14</v>
      </c>
      <c r="V105" s="336">
        <f t="shared" si="38"/>
        <v>15</v>
      </c>
      <c r="W105" s="336">
        <f t="shared" si="38"/>
        <v>16</v>
      </c>
      <c r="X105" s="336">
        <f t="shared" si="38"/>
        <v>17</v>
      </c>
      <c r="Y105" s="336">
        <f t="shared" si="38"/>
        <v>18</v>
      </c>
      <c r="Z105" s="336">
        <f t="shared" si="38"/>
        <v>19</v>
      </c>
      <c r="AA105" s="336">
        <f t="shared" si="38"/>
        <v>20</v>
      </c>
      <c r="AB105" s="336">
        <f t="shared" si="38"/>
        <v>21</v>
      </c>
      <c r="AC105" s="336">
        <f t="shared" si="38"/>
        <v>22</v>
      </c>
      <c r="AD105" s="336">
        <f t="shared" si="38"/>
        <v>23</v>
      </c>
      <c r="AE105" s="336">
        <f t="shared" si="38"/>
        <v>24</v>
      </c>
      <c r="AF105" s="336">
        <f t="shared" si="38"/>
        <v>25</v>
      </c>
      <c r="AG105" s="336">
        <f t="shared" si="38"/>
        <v>26</v>
      </c>
      <c r="AH105" s="336">
        <f t="shared" si="38"/>
        <v>27</v>
      </c>
      <c r="AI105" s="336">
        <f t="shared" si="38"/>
        <v>28</v>
      </c>
      <c r="AJ105" s="336">
        <f t="shared" si="39"/>
        <v>29</v>
      </c>
      <c r="AK105" s="336">
        <f t="shared" si="39"/>
        <v>30</v>
      </c>
      <c r="AL105" s="336">
        <f t="shared" si="39"/>
        <v>31</v>
      </c>
      <c r="AM105" s="304"/>
      <c r="AN105" s="304"/>
      <c r="AO105" s="304"/>
      <c r="AP105" s="304"/>
      <c r="AQ105" s="304"/>
      <c r="AR105" s="304"/>
      <c r="AS105" s="304"/>
      <c r="AT105" s="304"/>
      <c r="AU105" s="304"/>
      <c r="AV105" s="304"/>
      <c r="AW105" s="304"/>
      <c r="AX105" s="304"/>
      <c r="AY105" s="304"/>
      <c r="AZ105" s="304"/>
      <c r="BA105" s="304"/>
    </row>
    <row r="106" spans="1:53" ht="15" hidden="1" x14ac:dyDescent="0.2">
      <c r="A106" s="306"/>
      <c r="B106" s="337">
        <v>0.5</v>
      </c>
      <c r="C106" s="337">
        <f>AVERAGE(B105:C105)</f>
        <v>0</v>
      </c>
      <c r="D106" s="337">
        <f>AVERAGE(C105:D105)</f>
        <v>0</v>
      </c>
      <c r="E106" s="337">
        <f>AVERAGE(D105:E105)</f>
        <v>0</v>
      </c>
      <c r="F106" s="337">
        <f t="shared" ref="F106:AL106" si="40">AVERAGE(E105:F105)</f>
        <v>0</v>
      </c>
      <c r="G106" s="337">
        <f t="shared" si="40"/>
        <v>0</v>
      </c>
      <c r="H106" s="337">
        <f t="shared" si="40"/>
        <v>0.5</v>
      </c>
      <c r="I106" s="337">
        <f t="shared" si="40"/>
        <v>1.5</v>
      </c>
      <c r="J106" s="337">
        <f t="shared" si="40"/>
        <v>2.5</v>
      </c>
      <c r="K106" s="337">
        <f t="shared" si="40"/>
        <v>3.5</v>
      </c>
      <c r="L106" s="337">
        <f t="shared" si="40"/>
        <v>4.5</v>
      </c>
      <c r="M106" s="337">
        <f t="shared" si="40"/>
        <v>5.5</v>
      </c>
      <c r="N106" s="337">
        <f t="shared" si="40"/>
        <v>6.5</v>
      </c>
      <c r="O106" s="337">
        <f t="shared" si="40"/>
        <v>7.5</v>
      </c>
      <c r="P106" s="337">
        <f t="shared" si="40"/>
        <v>8.5</v>
      </c>
      <c r="Q106" s="337">
        <f t="shared" si="40"/>
        <v>9.5</v>
      </c>
      <c r="R106" s="337">
        <f t="shared" si="40"/>
        <v>10.5</v>
      </c>
      <c r="S106" s="337">
        <f t="shared" si="40"/>
        <v>11.5</v>
      </c>
      <c r="T106" s="337">
        <f t="shared" si="40"/>
        <v>12.5</v>
      </c>
      <c r="U106" s="337">
        <f t="shared" si="40"/>
        <v>13.5</v>
      </c>
      <c r="V106" s="337">
        <f t="shared" si="40"/>
        <v>14.5</v>
      </c>
      <c r="W106" s="337">
        <f t="shared" si="40"/>
        <v>15.5</v>
      </c>
      <c r="X106" s="337">
        <f t="shared" si="40"/>
        <v>16.5</v>
      </c>
      <c r="Y106" s="337">
        <f t="shared" si="40"/>
        <v>17.5</v>
      </c>
      <c r="Z106" s="337">
        <f t="shared" si="40"/>
        <v>18.5</v>
      </c>
      <c r="AA106" s="337">
        <f t="shared" si="40"/>
        <v>19.5</v>
      </c>
      <c r="AB106" s="337">
        <f t="shared" si="40"/>
        <v>20.5</v>
      </c>
      <c r="AC106" s="337">
        <f t="shared" si="40"/>
        <v>21.5</v>
      </c>
      <c r="AD106" s="337">
        <f t="shared" si="40"/>
        <v>22.5</v>
      </c>
      <c r="AE106" s="337">
        <f t="shared" si="40"/>
        <v>23.5</v>
      </c>
      <c r="AF106" s="337">
        <f t="shared" si="40"/>
        <v>24.5</v>
      </c>
      <c r="AG106" s="337">
        <f t="shared" si="40"/>
        <v>25.5</v>
      </c>
      <c r="AH106" s="337">
        <f t="shared" si="40"/>
        <v>26.5</v>
      </c>
      <c r="AI106" s="337">
        <f t="shared" si="40"/>
        <v>27.5</v>
      </c>
      <c r="AJ106" s="337">
        <f t="shared" si="40"/>
        <v>28.5</v>
      </c>
      <c r="AK106" s="337">
        <f t="shared" si="40"/>
        <v>29.5</v>
      </c>
      <c r="AL106" s="337">
        <f t="shared" si="40"/>
        <v>30.5</v>
      </c>
      <c r="AM106" s="304"/>
      <c r="AN106" s="304"/>
      <c r="AO106" s="304"/>
      <c r="AP106" s="304"/>
      <c r="AQ106" s="304"/>
      <c r="AR106" s="304"/>
      <c r="AS106" s="304"/>
      <c r="AT106" s="304"/>
      <c r="AU106" s="304"/>
      <c r="AV106" s="304"/>
      <c r="AW106" s="304"/>
      <c r="AX106" s="304"/>
      <c r="AY106" s="304"/>
      <c r="AZ106" s="304"/>
      <c r="BA106" s="304"/>
    </row>
    <row r="107" spans="1:53" ht="12.75" x14ac:dyDescent="0.2">
      <c r="A107" s="306"/>
      <c r="B107" s="304"/>
      <c r="C107" s="304"/>
      <c r="D107" s="304"/>
      <c r="E107" s="304"/>
      <c r="F107" s="304"/>
      <c r="G107" s="304"/>
      <c r="H107" s="304"/>
      <c r="I107" s="304"/>
      <c r="J107" s="304"/>
      <c r="K107" s="304"/>
      <c r="L107" s="304"/>
      <c r="M107" s="304"/>
      <c r="N107" s="304"/>
      <c r="O107" s="304"/>
      <c r="P107" s="304"/>
      <c r="Q107" s="304"/>
      <c r="R107" s="304"/>
      <c r="S107" s="304"/>
      <c r="T107" s="304"/>
      <c r="U107" s="304"/>
      <c r="V107" s="304"/>
      <c r="W107" s="304"/>
      <c r="X107" s="304"/>
      <c r="Y107" s="304"/>
      <c r="Z107" s="304"/>
      <c r="AA107" s="304"/>
      <c r="AB107" s="304"/>
      <c r="AC107" s="304"/>
      <c r="AD107" s="304"/>
      <c r="AE107" s="304"/>
      <c r="AF107" s="304"/>
      <c r="AG107" s="304"/>
      <c r="AH107" s="304"/>
      <c r="AI107" s="304"/>
      <c r="AJ107" s="304"/>
      <c r="AK107" s="304"/>
      <c r="AL107" s="304"/>
      <c r="AM107" s="304"/>
      <c r="AN107" s="304"/>
      <c r="AO107" s="304"/>
      <c r="AP107" s="304"/>
      <c r="AQ107" s="304"/>
      <c r="AR107" s="304"/>
      <c r="AS107" s="304"/>
      <c r="AT107" s="304"/>
      <c r="AU107" s="304"/>
      <c r="AV107" s="304"/>
      <c r="AW107" s="304"/>
      <c r="AX107" s="304"/>
      <c r="AY107" s="304"/>
      <c r="AZ107" s="304"/>
      <c r="BA107" s="304"/>
    </row>
    <row r="108" spans="1:53" ht="12.75" x14ac:dyDescent="0.2">
      <c r="A108" s="306"/>
      <c r="B108" s="304"/>
      <c r="C108" s="304"/>
      <c r="D108" s="304"/>
      <c r="E108" s="304"/>
      <c r="F108" s="304"/>
      <c r="G108" s="304"/>
      <c r="H108" s="304"/>
      <c r="I108" s="304"/>
      <c r="J108" s="304"/>
      <c r="K108" s="304"/>
      <c r="L108" s="304"/>
      <c r="M108" s="304"/>
      <c r="N108" s="304"/>
      <c r="O108" s="304"/>
      <c r="P108" s="304"/>
      <c r="Q108" s="304"/>
      <c r="R108" s="304"/>
      <c r="S108" s="304"/>
      <c r="T108" s="304"/>
      <c r="U108" s="304"/>
      <c r="V108" s="304"/>
      <c r="W108" s="304"/>
      <c r="X108" s="304"/>
      <c r="Y108" s="304"/>
      <c r="Z108" s="304"/>
      <c r="AA108" s="304"/>
      <c r="AB108" s="304"/>
      <c r="AC108" s="304"/>
      <c r="AD108" s="304"/>
      <c r="AE108" s="304"/>
      <c r="AF108" s="304"/>
      <c r="AG108" s="304"/>
      <c r="AH108" s="304"/>
      <c r="AI108" s="304"/>
      <c r="AJ108" s="304"/>
      <c r="AK108" s="304"/>
      <c r="AL108" s="304"/>
      <c r="AM108" s="304"/>
      <c r="AN108" s="304"/>
      <c r="AO108" s="304"/>
      <c r="AP108" s="304"/>
      <c r="AQ108" s="304"/>
      <c r="AR108" s="304"/>
      <c r="AS108" s="304"/>
      <c r="AT108" s="304"/>
      <c r="AU108" s="304"/>
      <c r="AV108" s="304"/>
      <c r="AW108" s="304"/>
      <c r="AX108" s="304"/>
      <c r="AY108" s="304"/>
      <c r="AZ108" s="304"/>
      <c r="BA108" s="304"/>
    </row>
    <row r="109" spans="1:53" ht="12.75" x14ac:dyDescent="0.2">
      <c r="A109" s="306"/>
      <c r="B109" s="304"/>
      <c r="C109" s="304"/>
      <c r="D109" s="304"/>
      <c r="E109" s="304"/>
      <c r="F109" s="304"/>
      <c r="G109" s="304"/>
      <c r="H109" s="304"/>
      <c r="I109" s="304"/>
      <c r="J109" s="304"/>
      <c r="K109" s="304"/>
      <c r="L109" s="304"/>
      <c r="M109" s="304"/>
      <c r="N109" s="304"/>
      <c r="O109" s="304"/>
      <c r="P109" s="304"/>
      <c r="Q109" s="304"/>
      <c r="R109" s="304"/>
      <c r="S109" s="304"/>
      <c r="T109" s="304"/>
      <c r="U109" s="304"/>
      <c r="V109" s="304"/>
      <c r="W109" s="304"/>
      <c r="X109" s="304"/>
      <c r="Y109" s="304"/>
      <c r="Z109" s="304"/>
      <c r="AA109" s="304"/>
      <c r="AB109" s="304"/>
      <c r="AC109" s="304"/>
      <c r="AD109" s="304"/>
      <c r="AE109" s="304"/>
      <c r="AF109" s="304"/>
      <c r="AG109" s="304"/>
      <c r="AH109" s="304"/>
      <c r="AI109" s="304"/>
      <c r="AJ109" s="304"/>
      <c r="AK109" s="304"/>
      <c r="AL109" s="304"/>
      <c r="AM109" s="304"/>
      <c r="AN109" s="304"/>
      <c r="AO109" s="304"/>
      <c r="AP109" s="304"/>
      <c r="AQ109" s="304"/>
      <c r="AR109" s="304"/>
      <c r="AS109" s="304"/>
      <c r="AT109" s="304"/>
      <c r="AU109" s="304"/>
      <c r="AV109" s="304"/>
      <c r="AW109" s="304"/>
      <c r="AX109" s="304"/>
      <c r="AY109" s="304"/>
      <c r="AZ109" s="304"/>
      <c r="BA109" s="304"/>
    </row>
    <row r="110" spans="1:53" ht="12.75" x14ac:dyDescent="0.2">
      <c r="A110" s="306"/>
      <c r="B110" s="304"/>
      <c r="C110" s="304"/>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c r="Z110" s="304"/>
      <c r="AA110" s="304"/>
      <c r="AB110" s="304"/>
      <c r="AC110" s="304"/>
      <c r="AD110" s="304"/>
      <c r="AE110" s="304"/>
      <c r="AF110" s="304"/>
      <c r="AG110" s="304"/>
      <c r="AH110" s="304"/>
      <c r="AI110" s="304"/>
      <c r="AJ110" s="304"/>
      <c r="AK110" s="304"/>
      <c r="AL110" s="304"/>
      <c r="AM110" s="304"/>
      <c r="AN110" s="304"/>
      <c r="AO110" s="304"/>
      <c r="AP110" s="304"/>
      <c r="AQ110" s="304"/>
      <c r="AR110" s="304"/>
      <c r="AS110" s="304"/>
      <c r="AT110" s="304"/>
      <c r="AU110" s="304"/>
      <c r="AV110" s="304"/>
      <c r="AW110" s="304"/>
      <c r="AX110" s="304"/>
      <c r="AY110" s="304"/>
      <c r="AZ110" s="304"/>
      <c r="BA110" s="304"/>
    </row>
    <row r="111" spans="1:53" ht="12.75" x14ac:dyDescent="0.2">
      <c r="A111" s="306"/>
      <c r="B111" s="304"/>
      <c r="C111" s="304"/>
      <c r="D111" s="304"/>
      <c r="E111" s="304"/>
      <c r="F111" s="304"/>
      <c r="G111" s="304"/>
      <c r="H111" s="304"/>
      <c r="I111" s="304"/>
      <c r="J111" s="304"/>
      <c r="K111" s="304"/>
      <c r="L111" s="304"/>
      <c r="M111" s="304"/>
      <c r="N111" s="304"/>
      <c r="O111" s="304"/>
      <c r="P111" s="304"/>
      <c r="Q111" s="304"/>
      <c r="R111" s="304"/>
      <c r="S111" s="304"/>
      <c r="T111" s="304"/>
      <c r="U111" s="304"/>
      <c r="V111" s="304"/>
      <c r="W111" s="304"/>
      <c r="X111" s="304"/>
      <c r="Y111" s="304"/>
      <c r="Z111" s="304"/>
      <c r="AA111" s="304"/>
      <c r="AB111" s="304"/>
      <c r="AC111" s="304"/>
      <c r="AD111" s="304"/>
      <c r="AE111" s="304"/>
      <c r="AF111" s="304"/>
      <c r="AG111" s="304"/>
      <c r="AH111" s="304"/>
      <c r="AI111" s="304"/>
      <c r="AJ111" s="304"/>
      <c r="AK111" s="304"/>
      <c r="AL111" s="304"/>
      <c r="AM111" s="304"/>
      <c r="AN111" s="304"/>
      <c r="AO111" s="304"/>
      <c r="AP111" s="304"/>
      <c r="AQ111" s="304"/>
      <c r="AR111" s="304"/>
      <c r="AS111" s="304"/>
      <c r="AT111" s="304"/>
      <c r="AU111" s="304"/>
      <c r="AV111" s="304"/>
      <c r="AW111" s="304"/>
      <c r="AX111" s="304"/>
      <c r="AY111" s="304"/>
      <c r="AZ111" s="304"/>
      <c r="BA111" s="304"/>
    </row>
    <row r="112" spans="1:53" ht="12.75" x14ac:dyDescent="0.2">
      <c r="A112" s="306"/>
      <c r="B112" s="304"/>
      <c r="C112" s="304"/>
      <c r="D112" s="304"/>
      <c r="E112" s="304"/>
      <c r="F112" s="304"/>
      <c r="G112" s="304"/>
      <c r="H112" s="304"/>
      <c r="I112" s="304"/>
      <c r="J112" s="304"/>
      <c r="K112" s="304"/>
      <c r="L112" s="304"/>
      <c r="M112" s="304"/>
      <c r="N112" s="304"/>
      <c r="O112" s="304"/>
      <c r="P112" s="304"/>
      <c r="Q112" s="304"/>
      <c r="R112" s="304"/>
      <c r="S112" s="304"/>
      <c r="T112" s="304"/>
      <c r="U112" s="304"/>
      <c r="V112" s="304"/>
      <c r="W112" s="304"/>
      <c r="X112" s="304"/>
      <c r="Y112" s="304"/>
      <c r="Z112" s="304"/>
      <c r="AA112" s="304"/>
      <c r="AB112" s="304"/>
      <c r="AC112" s="304"/>
      <c r="AD112" s="304"/>
      <c r="AE112" s="304"/>
      <c r="AF112" s="304"/>
      <c r="AG112" s="304"/>
      <c r="AH112" s="304"/>
      <c r="AI112" s="304"/>
      <c r="AJ112" s="304"/>
      <c r="AK112" s="304"/>
      <c r="AL112" s="304"/>
      <c r="AM112" s="304"/>
      <c r="AN112" s="304"/>
      <c r="AO112" s="304"/>
      <c r="AP112" s="304"/>
      <c r="AQ112" s="304"/>
      <c r="AR112" s="304"/>
      <c r="AS112" s="304"/>
      <c r="AT112" s="304"/>
      <c r="AU112" s="304"/>
      <c r="AV112" s="304"/>
      <c r="AW112" s="304"/>
      <c r="AX112" s="304"/>
      <c r="AY112" s="304"/>
      <c r="AZ112" s="304"/>
      <c r="BA112" s="304"/>
    </row>
    <row r="113" spans="1:53" ht="12.75" x14ac:dyDescent="0.2">
      <c r="A113" s="306"/>
      <c r="B113" s="304"/>
      <c r="C113" s="304"/>
      <c r="D113" s="304"/>
      <c r="E113" s="304"/>
      <c r="F113" s="304"/>
      <c r="G113" s="304"/>
      <c r="H113" s="304"/>
      <c r="I113" s="304"/>
      <c r="J113" s="304"/>
      <c r="K113" s="304"/>
      <c r="L113" s="304"/>
      <c r="M113" s="304"/>
      <c r="N113" s="304"/>
      <c r="O113" s="304"/>
      <c r="P113" s="304"/>
      <c r="Q113" s="304"/>
      <c r="R113" s="304"/>
      <c r="S113" s="304"/>
      <c r="T113" s="304"/>
      <c r="U113" s="304"/>
      <c r="V113" s="304"/>
      <c r="W113" s="304"/>
      <c r="X113" s="304"/>
      <c r="Y113" s="304"/>
      <c r="Z113" s="304"/>
      <c r="AA113" s="304"/>
      <c r="AB113" s="304"/>
      <c r="AC113" s="304"/>
      <c r="AD113" s="304"/>
      <c r="AE113" s="304"/>
      <c r="AF113" s="304"/>
      <c r="AG113" s="304"/>
      <c r="AH113" s="304"/>
      <c r="AI113" s="304"/>
      <c r="AJ113" s="304"/>
      <c r="AK113" s="304"/>
      <c r="AL113" s="304"/>
      <c r="AM113" s="304"/>
      <c r="AN113" s="304"/>
      <c r="AO113" s="304"/>
      <c r="AP113" s="304"/>
      <c r="AQ113" s="304"/>
      <c r="AR113" s="304"/>
      <c r="AS113" s="304"/>
      <c r="AT113" s="304"/>
      <c r="AU113" s="304"/>
      <c r="AV113" s="304"/>
      <c r="AW113" s="304"/>
      <c r="AX113" s="304"/>
      <c r="AY113" s="304"/>
      <c r="AZ113" s="304"/>
      <c r="BA113" s="304"/>
    </row>
    <row r="114" spans="1:53" ht="12.75" x14ac:dyDescent="0.2">
      <c r="A114" s="306"/>
      <c r="B114" s="304"/>
      <c r="C114" s="304"/>
      <c r="D114" s="304"/>
      <c r="E114" s="304"/>
      <c r="F114" s="304"/>
      <c r="G114" s="304"/>
      <c r="H114" s="304"/>
      <c r="I114" s="304"/>
      <c r="J114" s="304"/>
      <c r="K114" s="304"/>
      <c r="L114" s="304"/>
      <c r="M114" s="304"/>
      <c r="N114" s="304"/>
      <c r="O114" s="304"/>
      <c r="P114" s="304"/>
      <c r="Q114" s="304"/>
      <c r="R114" s="304"/>
      <c r="S114" s="304"/>
      <c r="T114" s="304"/>
      <c r="U114" s="304"/>
      <c r="V114" s="304"/>
      <c r="W114" s="304"/>
      <c r="X114" s="304"/>
      <c r="Y114" s="304"/>
      <c r="Z114" s="304"/>
      <c r="AA114" s="304"/>
      <c r="AB114" s="304"/>
      <c r="AC114" s="304"/>
      <c r="AD114" s="304"/>
      <c r="AE114" s="304"/>
      <c r="AF114" s="304"/>
      <c r="AG114" s="304"/>
      <c r="AH114" s="304"/>
      <c r="AI114" s="304"/>
      <c r="AJ114" s="304"/>
      <c r="AK114" s="304"/>
      <c r="AL114" s="304"/>
      <c r="AM114" s="304"/>
      <c r="AN114" s="304"/>
      <c r="AO114" s="304"/>
      <c r="AP114" s="304"/>
      <c r="AQ114" s="304"/>
      <c r="AR114" s="304"/>
      <c r="AS114" s="304"/>
      <c r="AT114" s="304"/>
      <c r="AU114" s="304"/>
      <c r="AV114" s="304"/>
      <c r="AW114" s="304"/>
      <c r="AX114" s="304"/>
      <c r="AY114" s="304"/>
      <c r="AZ114" s="304"/>
      <c r="BA114" s="304"/>
    </row>
    <row r="115" spans="1:53" ht="12.75" x14ac:dyDescent="0.2">
      <c r="A115" s="306"/>
      <c r="B115" s="304"/>
      <c r="C115" s="304"/>
      <c r="D115" s="304"/>
      <c r="E115" s="304"/>
      <c r="F115" s="304"/>
      <c r="G115" s="304"/>
      <c r="H115" s="304"/>
      <c r="I115" s="304"/>
      <c r="J115" s="304"/>
      <c r="K115" s="304"/>
      <c r="L115" s="304"/>
      <c r="M115" s="304"/>
      <c r="N115" s="304"/>
      <c r="O115" s="304"/>
      <c r="P115" s="304"/>
      <c r="Q115" s="304"/>
      <c r="R115" s="304"/>
      <c r="S115" s="304"/>
      <c r="T115" s="304"/>
      <c r="U115" s="304"/>
      <c r="V115" s="304"/>
      <c r="W115" s="304"/>
      <c r="X115" s="304"/>
      <c r="Y115" s="304"/>
      <c r="Z115" s="304"/>
      <c r="AA115" s="304"/>
      <c r="AB115" s="304"/>
      <c r="AC115" s="304"/>
      <c r="AD115" s="304"/>
      <c r="AE115" s="304"/>
      <c r="AF115" s="304"/>
      <c r="AG115" s="304"/>
      <c r="AH115" s="304"/>
      <c r="AI115" s="304"/>
      <c r="AJ115" s="304"/>
      <c r="AK115" s="304"/>
      <c r="AL115" s="304"/>
      <c r="AM115" s="304"/>
      <c r="AN115" s="304"/>
      <c r="AO115" s="304"/>
      <c r="AP115" s="304"/>
      <c r="AQ115" s="304"/>
      <c r="AR115" s="304"/>
      <c r="AS115" s="304"/>
      <c r="AT115" s="304"/>
      <c r="AU115" s="304"/>
      <c r="AV115" s="304"/>
      <c r="AW115" s="304"/>
      <c r="AX115" s="304"/>
      <c r="AY115" s="304"/>
      <c r="AZ115" s="304"/>
      <c r="BA115" s="304"/>
    </row>
    <row r="116" spans="1:53" ht="12.75" x14ac:dyDescent="0.2">
      <c r="A116" s="306"/>
      <c r="B116" s="304"/>
      <c r="C116" s="304"/>
      <c r="D116" s="304"/>
      <c r="E116" s="304"/>
      <c r="F116" s="304"/>
      <c r="G116" s="304"/>
      <c r="H116" s="304"/>
      <c r="I116" s="304"/>
      <c r="J116" s="304"/>
      <c r="K116" s="304"/>
      <c r="L116" s="304"/>
      <c r="M116" s="304"/>
      <c r="N116" s="304"/>
      <c r="O116" s="304"/>
      <c r="P116" s="304"/>
      <c r="Q116" s="304"/>
      <c r="R116" s="304"/>
      <c r="S116" s="304"/>
      <c r="T116" s="304"/>
      <c r="U116" s="304"/>
      <c r="V116" s="304"/>
      <c r="W116" s="304"/>
      <c r="X116" s="304"/>
      <c r="Y116" s="304"/>
      <c r="Z116" s="304"/>
      <c r="AA116" s="304"/>
      <c r="AB116" s="304"/>
      <c r="AC116" s="304"/>
      <c r="AD116" s="304"/>
      <c r="AE116" s="304"/>
      <c r="AF116" s="304"/>
      <c r="AG116" s="304"/>
      <c r="AH116" s="304"/>
      <c r="AI116" s="304"/>
      <c r="AJ116" s="304"/>
      <c r="AK116" s="304"/>
      <c r="AL116" s="304"/>
      <c r="AM116" s="304"/>
      <c r="AN116" s="304"/>
      <c r="AO116" s="304"/>
      <c r="AP116" s="304"/>
      <c r="AQ116" s="304"/>
      <c r="AR116" s="304"/>
      <c r="AS116" s="304"/>
      <c r="AT116" s="304"/>
      <c r="AU116" s="304"/>
      <c r="AV116" s="304"/>
      <c r="AW116" s="304"/>
      <c r="AX116" s="304"/>
      <c r="AY116" s="304"/>
      <c r="AZ116" s="304"/>
      <c r="BA116" s="304"/>
    </row>
    <row r="117" spans="1:53" ht="12.75" x14ac:dyDescent="0.2">
      <c r="A117" s="306"/>
      <c r="B117" s="304"/>
      <c r="C117" s="304"/>
      <c r="D117" s="304"/>
      <c r="E117" s="304"/>
      <c r="F117" s="304"/>
      <c r="G117" s="304"/>
      <c r="H117" s="304"/>
      <c r="I117" s="304"/>
      <c r="J117" s="304"/>
      <c r="K117" s="304"/>
      <c r="L117" s="304"/>
      <c r="M117" s="304"/>
      <c r="N117" s="304"/>
      <c r="O117" s="304"/>
      <c r="P117" s="304"/>
      <c r="Q117" s="304"/>
      <c r="R117" s="304"/>
      <c r="S117" s="304"/>
      <c r="T117" s="304"/>
      <c r="U117" s="304"/>
      <c r="V117" s="304"/>
      <c r="W117" s="304"/>
      <c r="X117" s="304"/>
      <c r="Y117" s="304"/>
      <c r="Z117" s="304"/>
      <c r="AA117" s="304"/>
      <c r="AB117" s="304"/>
      <c r="AC117" s="304"/>
      <c r="AD117" s="304"/>
      <c r="AE117" s="304"/>
      <c r="AF117" s="304"/>
      <c r="AG117" s="304"/>
      <c r="AH117" s="304"/>
      <c r="AI117" s="304"/>
      <c r="AJ117" s="304"/>
      <c r="AK117" s="304"/>
      <c r="AL117" s="304"/>
      <c r="AM117" s="304"/>
      <c r="AN117" s="304"/>
      <c r="AO117" s="304"/>
      <c r="AP117" s="304"/>
      <c r="AQ117" s="304"/>
      <c r="AR117" s="304"/>
      <c r="AS117" s="304"/>
      <c r="AT117" s="304"/>
      <c r="AU117" s="304"/>
      <c r="AV117" s="304"/>
      <c r="AW117" s="304"/>
      <c r="AX117" s="304"/>
      <c r="AY117" s="304"/>
      <c r="AZ117" s="304"/>
      <c r="BA117" s="304"/>
    </row>
    <row r="118" spans="1:53" ht="12.75" x14ac:dyDescent="0.2">
      <c r="A118" s="306"/>
      <c r="B118" s="304"/>
      <c r="C118" s="304"/>
      <c r="D118" s="304"/>
      <c r="E118" s="304"/>
      <c r="F118" s="304"/>
      <c r="G118" s="304"/>
      <c r="H118" s="304"/>
      <c r="I118" s="304"/>
      <c r="J118" s="304"/>
      <c r="K118" s="304"/>
      <c r="L118" s="304"/>
      <c r="M118" s="304"/>
      <c r="N118" s="304"/>
      <c r="O118" s="304"/>
      <c r="P118" s="304"/>
      <c r="Q118" s="304"/>
      <c r="R118" s="304"/>
      <c r="S118" s="304"/>
      <c r="T118" s="304"/>
      <c r="U118" s="304"/>
      <c r="V118" s="304"/>
      <c r="W118" s="304"/>
      <c r="X118" s="304"/>
      <c r="Y118" s="304"/>
      <c r="Z118" s="304"/>
      <c r="AA118" s="304"/>
      <c r="AB118" s="304"/>
      <c r="AC118" s="304"/>
      <c r="AD118" s="304"/>
      <c r="AE118" s="304"/>
      <c r="AF118" s="304"/>
      <c r="AG118" s="304"/>
      <c r="AH118" s="304"/>
      <c r="AI118" s="304"/>
      <c r="AJ118" s="304"/>
      <c r="AK118" s="304"/>
      <c r="AL118" s="304"/>
      <c r="AM118" s="304"/>
      <c r="AN118" s="304"/>
      <c r="AO118" s="304"/>
      <c r="AP118" s="304"/>
      <c r="AQ118" s="304"/>
      <c r="AR118" s="304"/>
      <c r="AS118" s="304"/>
      <c r="AT118" s="304"/>
      <c r="AU118" s="304"/>
      <c r="AV118" s="304"/>
      <c r="AW118" s="304"/>
      <c r="AX118" s="304"/>
      <c r="AY118" s="304"/>
      <c r="AZ118" s="304"/>
      <c r="BA118" s="304"/>
    </row>
    <row r="119" spans="1:53" ht="12.75" x14ac:dyDescent="0.2">
      <c r="A119" s="306"/>
      <c r="B119" s="304"/>
      <c r="C119" s="304"/>
      <c r="D119" s="304"/>
      <c r="E119" s="304"/>
      <c r="F119" s="304"/>
      <c r="G119" s="304"/>
      <c r="H119" s="304"/>
      <c r="I119" s="304"/>
      <c r="J119" s="304"/>
      <c r="K119" s="304"/>
      <c r="L119" s="304"/>
      <c r="M119" s="304"/>
      <c r="N119" s="304"/>
      <c r="O119" s="304"/>
      <c r="P119" s="304"/>
      <c r="Q119" s="304"/>
      <c r="R119" s="304"/>
      <c r="S119" s="304"/>
      <c r="T119" s="304"/>
      <c r="U119" s="304"/>
      <c r="V119" s="304"/>
      <c r="W119" s="304"/>
      <c r="X119" s="304"/>
      <c r="Y119" s="304"/>
      <c r="Z119" s="304"/>
      <c r="AA119" s="304"/>
      <c r="AB119" s="304"/>
      <c r="AC119" s="304"/>
      <c r="AD119" s="304"/>
      <c r="AE119" s="304"/>
      <c r="AF119" s="304"/>
      <c r="AG119" s="304"/>
      <c r="AH119" s="304"/>
      <c r="AI119" s="304"/>
      <c r="AJ119" s="304"/>
      <c r="AK119" s="304"/>
      <c r="AL119" s="304"/>
      <c r="AM119" s="304"/>
      <c r="AN119" s="304"/>
      <c r="AO119" s="304"/>
      <c r="AP119" s="304"/>
      <c r="AQ119" s="304"/>
      <c r="AR119" s="304"/>
      <c r="AS119" s="304"/>
      <c r="AT119" s="304"/>
      <c r="AU119" s="304"/>
      <c r="AV119" s="304"/>
      <c r="AW119" s="304"/>
      <c r="AX119" s="304"/>
      <c r="AY119" s="304"/>
      <c r="AZ119" s="304"/>
      <c r="BA119" s="304"/>
    </row>
    <row r="120" spans="1:53" ht="12.75" x14ac:dyDescent="0.2">
      <c r="A120" s="306"/>
      <c r="B120" s="304"/>
      <c r="C120" s="304"/>
      <c r="D120" s="304"/>
      <c r="E120" s="304"/>
      <c r="F120" s="304"/>
      <c r="G120" s="304"/>
      <c r="H120" s="304"/>
      <c r="I120" s="304"/>
      <c r="J120" s="304"/>
      <c r="K120" s="304"/>
      <c r="L120" s="304"/>
      <c r="M120" s="304"/>
      <c r="N120" s="304"/>
      <c r="O120" s="304"/>
      <c r="P120" s="304"/>
      <c r="Q120" s="304"/>
      <c r="R120" s="304"/>
      <c r="S120" s="304"/>
      <c r="T120" s="304"/>
      <c r="U120" s="304"/>
      <c r="V120" s="304"/>
      <c r="W120" s="304"/>
      <c r="X120" s="304"/>
      <c r="Y120" s="304"/>
      <c r="Z120" s="304"/>
      <c r="AA120" s="304"/>
      <c r="AB120" s="304"/>
      <c r="AC120" s="304"/>
      <c r="AD120" s="304"/>
      <c r="AE120" s="304"/>
      <c r="AF120" s="304"/>
      <c r="AG120" s="304"/>
      <c r="AH120" s="304"/>
      <c r="AI120" s="304"/>
      <c r="AJ120" s="304"/>
      <c r="AK120" s="304"/>
      <c r="AL120" s="304"/>
      <c r="AM120" s="304"/>
      <c r="AN120" s="304"/>
      <c r="AO120" s="304"/>
      <c r="AP120" s="304"/>
      <c r="AQ120" s="304"/>
      <c r="AR120" s="304"/>
      <c r="AS120" s="304"/>
      <c r="AT120" s="304"/>
      <c r="AU120" s="304"/>
      <c r="AV120" s="304"/>
      <c r="AW120" s="304"/>
      <c r="AX120" s="304"/>
      <c r="AY120" s="304"/>
      <c r="AZ120" s="304"/>
      <c r="BA120" s="304"/>
    </row>
    <row r="121" spans="1:53" ht="12.75" x14ac:dyDescent="0.2">
      <c r="A121" s="305"/>
      <c r="B121" s="303"/>
      <c r="C121" s="303"/>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c r="AG121" s="303"/>
      <c r="AH121" s="303"/>
      <c r="AI121" s="303"/>
      <c r="AJ121" s="303"/>
      <c r="AK121" s="303"/>
      <c r="AL121" s="303"/>
      <c r="AM121" s="303"/>
      <c r="AN121" s="303"/>
      <c r="AO121" s="303"/>
      <c r="AP121" s="303"/>
      <c r="AQ121" s="303"/>
      <c r="AR121" s="303"/>
      <c r="AS121" s="303"/>
      <c r="AT121" s="303"/>
      <c r="AU121" s="303"/>
      <c r="AV121" s="303"/>
      <c r="AW121" s="303"/>
      <c r="AX121" s="303"/>
      <c r="AY121" s="303"/>
      <c r="AZ121" s="303"/>
      <c r="BA121" s="303"/>
    </row>
    <row r="122" spans="1:53" ht="12.75" x14ac:dyDescent="0.2">
      <c r="A122" s="305"/>
      <c r="B122" s="303"/>
      <c r="C122" s="303"/>
      <c r="D122" s="303"/>
      <c r="E122" s="303"/>
      <c r="F122" s="303"/>
      <c r="G122" s="303"/>
      <c r="H122" s="303"/>
      <c r="I122" s="303"/>
      <c r="J122" s="303"/>
      <c r="K122" s="303"/>
      <c r="L122" s="303"/>
      <c r="M122" s="303"/>
      <c r="N122" s="303"/>
      <c r="O122" s="303"/>
      <c r="P122" s="303"/>
      <c r="Q122" s="303"/>
      <c r="R122" s="303"/>
      <c r="S122" s="303"/>
      <c r="T122" s="303"/>
      <c r="U122" s="303"/>
      <c r="V122" s="303"/>
      <c r="W122" s="303"/>
      <c r="X122" s="303"/>
      <c r="Y122" s="303"/>
      <c r="Z122" s="303"/>
      <c r="AA122" s="303"/>
      <c r="AB122" s="303"/>
      <c r="AC122" s="303"/>
      <c r="AD122" s="303"/>
      <c r="AE122" s="303"/>
      <c r="AF122" s="303"/>
      <c r="AG122" s="303"/>
      <c r="AH122" s="303"/>
      <c r="AI122" s="303"/>
      <c r="AJ122" s="303"/>
      <c r="AK122" s="303"/>
      <c r="AL122" s="303"/>
      <c r="AM122" s="303"/>
      <c r="AN122" s="303"/>
      <c r="AO122" s="303"/>
      <c r="AP122" s="303"/>
      <c r="AQ122" s="303"/>
      <c r="AR122" s="303"/>
      <c r="AS122" s="303"/>
      <c r="AT122" s="303"/>
      <c r="AU122" s="303"/>
      <c r="AV122" s="303"/>
      <c r="AW122" s="303"/>
      <c r="AX122" s="303"/>
      <c r="AY122" s="303"/>
      <c r="AZ122" s="303"/>
      <c r="BA122" s="303"/>
    </row>
    <row r="123" spans="1:53" ht="12.75" x14ac:dyDescent="0.2">
      <c r="A123" s="305"/>
      <c r="B123" s="303"/>
      <c r="C123" s="303"/>
      <c r="D123" s="303"/>
      <c r="E123" s="303"/>
      <c r="F123" s="303"/>
      <c r="G123" s="303"/>
      <c r="H123" s="303"/>
      <c r="I123" s="303"/>
      <c r="J123" s="303"/>
      <c r="K123" s="303"/>
      <c r="L123" s="303"/>
      <c r="M123" s="303"/>
      <c r="N123" s="303"/>
      <c r="O123" s="303"/>
      <c r="P123" s="303"/>
      <c r="Q123" s="303"/>
      <c r="R123" s="303"/>
      <c r="S123" s="303"/>
      <c r="T123" s="303"/>
      <c r="U123" s="303"/>
      <c r="V123" s="303"/>
      <c r="W123" s="303"/>
      <c r="X123" s="303"/>
      <c r="Y123" s="303"/>
      <c r="Z123" s="303"/>
      <c r="AA123" s="303"/>
      <c r="AB123" s="303"/>
      <c r="AC123" s="303"/>
      <c r="AD123" s="303"/>
      <c r="AE123" s="303"/>
      <c r="AF123" s="303"/>
      <c r="AG123" s="303"/>
      <c r="AH123" s="303"/>
      <c r="AI123" s="303"/>
      <c r="AJ123" s="303"/>
      <c r="AK123" s="303"/>
      <c r="AL123" s="303"/>
      <c r="AM123" s="303"/>
      <c r="AN123" s="303"/>
      <c r="AO123" s="303"/>
      <c r="AP123" s="303"/>
      <c r="AQ123" s="303"/>
      <c r="AR123" s="303"/>
      <c r="AS123" s="303"/>
      <c r="AT123" s="303"/>
      <c r="AU123" s="303"/>
      <c r="AV123" s="303"/>
      <c r="AW123" s="303"/>
      <c r="AX123" s="303"/>
      <c r="AY123" s="303"/>
      <c r="AZ123" s="303"/>
      <c r="BA123" s="303"/>
    </row>
    <row r="124" spans="1:53" ht="12.75" x14ac:dyDescent="0.2">
      <c r="A124" s="305"/>
      <c r="B124" s="303"/>
      <c r="C124" s="303"/>
      <c r="D124" s="303"/>
      <c r="E124" s="303"/>
      <c r="F124" s="303"/>
      <c r="G124" s="303"/>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c r="AG124" s="303"/>
      <c r="AH124" s="303"/>
      <c r="AI124" s="303"/>
      <c r="AJ124" s="303"/>
      <c r="AK124" s="303"/>
      <c r="AL124" s="303"/>
      <c r="AM124" s="303"/>
      <c r="AN124" s="303"/>
      <c r="AO124" s="303"/>
      <c r="AP124" s="303"/>
      <c r="AQ124" s="303"/>
      <c r="AR124" s="303"/>
      <c r="AS124" s="303"/>
      <c r="AT124" s="303"/>
      <c r="AU124" s="303"/>
      <c r="AV124" s="303"/>
      <c r="AW124" s="303"/>
      <c r="AX124" s="303"/>
      <c r="AY124" s="303"/>
      <c r="AZ124" s="303"/>
      <c r="BA124" s="303"/>
    </row>
    <row r="125" spans="1:53" ht="12.75" x14ac:dyDescent="0.2">
      <c r="A125" s="305"/>
      <c r="B125" s="303"/>
      <c r="C125" s="303"/>
      <c r="D125" s="303"/>
      <c r="E125" s="303"/>
      <c r="F125" s="303"/>
      <c r="G125" s="30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row>
    <row r="126" spans="1:53" ht="12.75" x14ac:dyDescent="0.2">
      <c r="A126" s="305"/>
      <c r="B126" s="303"/>
      <c r="C126" s="303"/>
      <c r="D126" s="303"/>
      <c r="E126" s="303"/>
      <c r="F126" s="303"/>
      <c r="G126" s="303"/>
      <c r="H126" s="303"/>
      <c r="I126" s="303"/>
      <c r="J126" s="303"/>
      <c r="K126" s="303"/>
      <c r="L126" s="303"/>
      <c r="M126" s="303"/>
      <c r="N126" s="303"/>
      <c r="O126" s="303"/>
      <c r="P126" s="303"/>
      <c r="Q126" s="303"/>
      <c r="R126" s="303"/>
      <c r="S126" s="303"/>
      <c r="T126" s="303"/>
      <c r="U126" s="303"/>
      <c r="V126" s="303"/>
      <c r="W126" s="303"/>
      <c r="X126" s="303"/>
      <c r="Y126" s="303"/>
      <c r="Z126" s="303"/>
      <c r="AA126" s="303"/>
      <c r="AB126" s="303"/>
      <c r="AC126" s="303"/>
      <c r="AD126" s="303"/>
      <c r="AE126" s="303"/>
      <c r="AF126" s="303"/>
      <c r="AG126" s="303"/>
      <c r="AH126" s="303"/>
      <c r="AI126" s="303"/>
      <c r="AJ126" s="303"/>
      <c r="AK126" s="303"/>
      <c r="AL126" s="303"/>
      <c r="AM126" s="303"/>
      <c r="AN126" s="303"/>
      <c r="AO126" s="303"/>
      <c r="AP126" s="303"/>
      <c r="AQ126" s="303"/>
      <c r="AR126" s="303"/>
      <c r="AS126" s="303"/>
      <c r="AT126" s="303"/>
      <c r="AU126" s="303"/>
      <c r="AV126" s="303"/>
      <c r="AW126" s="303"/>
      <c r="AX126" s="303"/>
      <c r="AY126" s="303"/>
      <c r="AZ126" s="303"/>
      <c r="BA126" s="303"/>
    </row>
    <row r="127" spans="1:53" ht="12.75" x14ac:dyDescent="0.2">
      <c r="A127" s="305"/>
      <c r="B127" s="303"/>
      <c r="C127" s="303"/>
      <c r="D127" s="303"/>
      <c r="E127" s="303"/>
      <c r="F127" s="303"/>
      <c r="G127" s="303"/>
      <c r="H127" s="303"/>
      <c r="I127" s="303"/>
      <c r="J127" s="303"/>
      <c r="K127" s="303"/>
      <c r="L127" s="303"/>
      <c r="M127" s="303"/>
      <c r="N127" s="303"/>
      <c r="O127" s="303"/>
      <c r="P127" s="303"/>
      <c r="Q127" s="303"/>
      <c r="R127" s="303"/>
      <c r="S127" s="303"/>
      <c r="T127" s="303"/>
      <c r="U127" s="303"/>
      <c r="V127" s="303"/>
      <c r="W127" s="303"/>
      <c r="X127" s="303"/>
      <c r="Y127" s="303"/>
      <c r="Z127" s="303"/>
      <c r="AA127" s="303"/>
      <c r="AB127" s="303"/>
      <c r="AC127" s="303"/>
      <c r="AD127" s="303"/>
      <c r="AE127" s="303"/>
      <c r="AF127" s="303"/>
      <c r="AG127" s="303"/>
      <c r="AH127" s="303"/>
      <c r="AI127" s="303"/>
      <c r="AJ127" s="303"/>
      <c r="AK127" s="303"/>
      <c r="AL127" s="303"/>
      <c r="AM127" s="303"/>
      <c r="AN127" s="303"/>
      <c r="AO127" s="303"/>
      <c r="AP127" s="303"/>
      <c r="AQ127" s="303"/>
      <c r="AR127" s="303"/>
      <c r="AS127" s="303"/>
      <c r="AT127" s="303"/>
      <c r="AU127" s="303"/>
      <c r="AV127" s="303"/>
      <c r="AW127" s="303"/>
      <c r="AX127" s="303"/>
      <c r="AY127" s="303"/>
      <c r="AZ127" s="303"/>
      <c r="BA127" s="303"/>
    </row>
    <row r="128" spans="1:53" ht="12.75" x14ac:dyDescent="0.2">
      <c r="A128" s="305"/>
      <c r="B128" s="303"/>
      <c r="C128" s="303"/>
      <c r="D128" s="303"/>
      <c r="E128" s="303"/>
      <c r="F128" s="303"/>
      <c r="G128" s="303"/>
      <c r="H128" s="303"/>
      <c r="I128" s="303"/>
      <c r="J128" s="303"/>
      <c r="K128" s="303"/>
      <c r="L128" s="303"/>
      <c r="M128" s="303"/>
      <c r="N128" s="303"/>
      <c r="O128" s="303"/>
      <c r="P128" s="303"/>
      <c r="Q128" s="303"/>
      <c r="R128" s="303"/>
      <c r="S128" s="303"/>
      <c r="T128" s="303"/>
      <c r="U128" s="303"/>
      <c r="V128" s="303"/>
      <c r="W128" s="303"/>
      <c r="X128" s="303"/>
      <c r="Y128" s="303"/>
      <c r="Z128" s="303"/>
      <c r="AA128" s="303"/>
      <c r="AB128" s="303"/>
      <c r="AC128" s="303"/>
      <c r="AD128" s="303"/>
      <c r="AE128" s="303"/>
      <c r="AF128" s="303"/>
      <c r="AG128" s="303"/>
      <c r="AH128" s="303"/>
      <c r="AI128" s="303"/>
      <c r="AJ128" s="303"/>
      <c r="AK128" s="303"/>
      <c r="AL128" s="303"/>
      <c r="AM128" s="303"/>
      <c r="AN128" s="303"/>
      <c r="AO128" s="303"/>
      <c r="AP128" s="303"/>
      <c r="AQ128" s="303"/>
      <c r="AR128" s="303"/>
      <c r="AS128" s="303"/>
      <c r="AT128" s="303"/>
      <c r="AU128" s="303"/>
      <c r="AV128" s="303"/>
      <c r="AW128" s="303"/>
      <c r="AX128" s="303"/>
      <c r="AY128" s="303"/>
      <c r="AZ128" s="303"/>
      <c r="BA128" s="303"/>
    </row>
    <row r="129" spans="1:53" ht="12.75" x14ac:dyDescent="0.2">
      <c r="A129" s="305"/>
      <c r="B129" s="303"/>
      <c r="C129" s="303"/>
      <c r="D129" s="303"/>
      <c r="E129" s="303"/>
      <c r="F129" s="303"/>
      <c r="G129" s="303"/>
      <c r="H129" s="303"/>
      <c r="I129" s="303"/>
      <c r="J129" s="303"/>
      <c r="K129" s="303"/>
      <c r="L129" s="303"/>
      <c r="M129" s="303"/>
      <c r="N129" s="303"/>
      <c r="O129" s="303"/>
      <c r="P129" s="303"/>
      <c r="Q129" s="303"/>
      <c r="R129" s="303"/>
      <c r="S129" s="303"/>
      <c r="T129" s="303"/>
      <c r="U129" s="303"/>
      <c r="V129" s="303"/>
      <c r="W129" s="303"/>
      <c r="X129" s="303"/>
      <c r="Y129" s="303"/>
      <c r="Z129" s="303"/>
      <c r="AA129" s="303"/>
      <c r="AB129" s="303"/>
      <c r="AC129" s="303"/>
      <c r="AD129" s="303"/>
      <c r="AE129" s="303"/>
      <c r="AF129" s="303"/>
      <c r="AG129" s="303"/>
      <c r="AH129" s="303"/>
      <c r="AI129" s="303"/>
      <c r="AJ129" s="303"/>
      <c r="AK129" s="303"/>
      <c r="AL129" s="303"/>
      <c r="AM129" s="303"/>
      <c r="AN129" s="303"/>
      <c r="AO129" s="303"/>
      <c r="AP129" s="303"/>
      <c r="AQ129" s="303"/>
      <c r="AR129" s="303"/>
      <c r="AS129" s="303"/>
      <c r="AT129" s="303"/>
      <c r="AU129" s="303"/>
      <c r="AV129" s="303"/>
      <c r="AW129" s="303"/>
      <c r="AX129" s="303"/>
      <c r="AY129" s="303"/>
      <c r="AZ129" s="303"/>
      <c r="BA129" s="303"/>
    </row>
    <row r="130" spans="1:53" ht="12.75" x14ac:dyDescent="0.2">
      <c r="A130" s="305"/>
      <c r="B130" s="303"/>
      <c r="C130" s="303"/>
      <c r="D130" s="303"/>
      <c r="E130" s="303"/>
      <c r="F130" s="303"/>
      <c r="G130" s="303"/>
      <c r="H130" s="303"/>
      <c r="I130" s="303"/>
      <c r="J130" s="303"/>
      <c r="K130" s="303"/>
      <c r="L130" s="303"/>
      <c r="M130" s="303"/>
      <c r="N130" s="303"/>
      <c r="O130" s="303"/>
      <c r="P130" s="303"/>
      <c r="Q130" s="303"/>
      <c r="R130" s="303"/>
      <c r="S130" s="303"/>
      <c r="T130" s="303"/>
      <c r="U130" s="303"/>
      <c r="V130" s="303"/>
      <c r="W130" s="303"/>
      <c r="X130" s="303"/>
      <c r="Y130" s="303"/>
      <c r="Z130" s="303"/>
      <c r="AA130" s="303"/>
      <c r="AB130" s="303"/>
      <c r="AC130" s="303"/>
      <c r="AD130" s="303"/>
      <c r="AE130" s="303"/>
      <c r="AF130" s="303"/>
      <c r="AG130" s="303"/>
      <c r="AH130" s="303"/>
      <c r="AI130" s="303"/>
      <c r="AJ130" s="303"/>
      <c r="AK130" s="303"/>
      <c r="AL130" s="303"/>
      <c r="AM130" s="303"/>
      <c r="AN130" s="303"/>
      <c r="AO130" s="303"/>
      <c r="AP130" s="303"/>
      <c r="AQ130" s="303"/>
      <c r="AR130" s="303"/>
      <c r="AS130" s="303"/>
      <c r="AT130" s="303"/>
      <c r="AU130" s="303"/>
      <c r="AV130" s="303"/>
      <c r="AW130" s="303"/>
      <c r="AX130" s="303"/>
      <c r="AY130" s="303"/>
      <c r="AZ130" s="303"/>
      <c r="BA130" s="303"/>
    </row>
    <row r="131" spans="1:53" ht="12.75" x14ac:dyDescent="0.2">
      <c r="A131" s="305"/>
      <c r="B131" s="303"/>
      <c r="C131" s="303"/>
      <c r="D131" s="303"/>
      <c r="E131" s="303"/>
      <c r="F131" s="303"/>
      <c r="G131" s="303"/>
      <c r="H131" s="303"/>
      <c r="I131" s="303"/>
      <c r="J131" s="303"/>
      <c r="K131" s="303"/>
      <c r="L131" s="303"/>
      <c r="M131" s="303"/>
      <c r="N131" s="303"/>
      <c r="O131" s="303"/>
      <c r="P131" s="303"/>
      <c r="Q131" s="303"/>
      <c r="R131" s="303"/>
      <c r="S131" s="303"/>
      <c r="T131" s="303"/>
      <c r="U131" s="303"/>
      <c r="V131" s="303"/>
      <c r="W131" s="303"/>
      <c r="X131" s="303"/>
      <c r="Y131" s="303"/>
      <c r="Z131" s="303"/>
      <c r="AA131" s="303"/>
      <c r="AB131" s="303"/>
      <c r="AC131" s="303"/>
      <c r="AD131" s="303"/>
      <c r="AE131" s="303"/>
      <c r="AF131" s="303"/>
      <c r="AG131" s="303"/>
      <c r="AH131" s="303"/>
      <c r="AI131" s="303"/>
      <c r="AJ131" s="303"/>
      <c r="AK131" s="303"/>
      <c r="AL131" s="303"/>
      <c r="AM131" s="303"/>
      <c r="AN131" s="303"/>
      <c r="AO131" s="303"/>
      <c r="AP131" s="303"/>
      <c r="AQ131" s="303"/>
      <c r="AR131" s="303"/>
      <c r="AS131" s="303"/>
      <c r="AT131" s="303"/>
      <c r="AU131" s="303"/>
      <c r="AV131" s="303"/>
      <c r="AW131" s="303"/>
      <c r="AX131" s="303"/>
      <c r="AY131" s="303"/>
      <c r="AZ131" s="303"/>
      <c r="BA131" s="303"/>
    </row>
    <row r="132" spans="1:53" ht="12.75" x14ac:dyDescent="0.2">
      <c r="A132" s="305"/>
      <c r="B132" s="303"/>
      <c r="C132" s="303"/>
      <c r="D132" s="303"/>
      <c r="E132" s="303"/>
      <c r="F132" s="303"/>
      <c r="G132" s="303"/>
      <c r="H132" s="303"/>
      <c r="I132" s="303"/>
      <c r="J132" s="303"/>
      <c r="K132" s="303"/>
      <c r="L132" s="303"/>
      <c r="M132" s="303"/>
      <c r="N132" s="303"/>
      <c r="O132" s="303"/>
      <c r="P132" s="303"/>
      <c r="Q132" s="303"/>
      <c r="R132" s="303"/>
      <c r="S132" s="303"/>
      <c r="T132" s="303"/>
      <c r="U132" s="303"/>
      <c r="V132" s="303"/>
      <c r="W132" s="303"/>
      <c r="X132" s="303"/>
      <c r="Y132" s="303"/>
      <c r="Z132" s="303"/>
      <c r="AA132" s="303"/>
      <c r="AB132" s="303"/>
      <c r="AC132" s="303"/>
      <c r="AD132" s="303"/>
      <c r="AE132" s="303"/>
      <c r="AF132" s="303"/>
      <c r="AG132" s="303"/>
      <c r="AH132" s="303"/>
      <c r="AI132" s="303"/>
      <c r="AJ132" s="303"/>
      <c r="AK132" s="303"/>
      <c r="AL132" s="303"/>
      <c r="AM132" s="303"/>
      <c r="AN132" s="303"/>
      <c r="AO132" s="303"/>
      <c r="AP132" s="303"/>
      <c r="AQ132" s="303"/>
      <c r="AR132" s="303"/>
      <c r="AS132" s="303"/>
      <c r="AT132" s="303"/>
      <c r="AU132" s="303"/>
      <c r="AV132" s="303"/>
      <c r="AW132" s="303"/>
      <c r="AX132" s="303"/>
      <c r="AY132" s="303"/>
      <c r="AZ132" s="303"/>
      <c r="BA132" s="303"/>
    </row>
    <row r="133" spans="1:53" ht="12.75" x14ac:dyDescent="0.2">
      <c r="A133" s="305"/>
      <c r="B133" s="303"/>
      <c r="C133" s="303"/>
      <c r="D133" s="303"/>
      <c r="E133" s="303"/>
      <c r="F133" s="303"/>
      <c r="G133" s="303"/>
      <c r="H133" s="303"/>
      <c r="I133" s="303"/>
      <c r="J133" s="303"/>
      <c r="K133" s="303"/>
      <c r="L133" s="303"/>
      <c r="M133" s="303"/>
      <c r="N133" s="303"/>
      <c r="O133" s="303"/>
      <c r="P133" s="303"/>
      <c r="Q133" s="303"/>
      <c r="R133" s="303"/>
      <c r="S133" s="303"/>
      <c r="T133" s="303"/>
      <c r="U133" s="303"/>
      <c r="V133" s="303"/>
      <c r="W133" s="303"/>
      <c r="X133" s="303"/>
      <c r="Y133" s="303"/>
      <c r="Z133" s="303"/>
      <c r="AA133" s="303"/>
      <c r="AB133" s="303"/>
      <c r="AC133" s="303"/>
      <c r="AD133" s="303"/>
      <c r="AE133" s="303"/>
      <c r="AF133" s="303"/>
      <c r="AG133" s="303"/>
      <c r="AH133" s="303"/>
      <c r="AI133" s="303"/>
      <c r="AJ133" s="303"/>
      <c r="AK133" s="303"/>
      <c r="AL133" s="303"/>
      <c r="AM133" s="303"/>
      <c r="AN133" s="303"/>
      <c r="AO133" s="303"/>
      <c r="AP133" s="303"/>
      <c r="AQ133" s="303"/>
      <c r="AR133" s="303"/>
      <c r="AS133" s="303"/>
      <c r="AT133" s="303"/>
      <c r="AU133" s="303"/>
      <c r="AV133" s="303"/>
      <c r="AW133" s="303"/>
      <c r="AX133" s="303"/>
      <c r="AY133" s="303"/>
      <c r="AZ133" s="303"/>
      <c r="BA133" s="303"/>
    </row>
    <row r="134" spans="1:53" ht="12.75" x14ac:dyDescent="0.2">
      <c r="A134" s="305"/>
      <c r="B134" s="303"/>
      <c r="C134" s="303"/>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303"/>
      <c r="AR134" s="303"/>
      <c r="AS134" s="303"/>
      <c r="AT134" s="303"/>
      <c r="AU134" s="303"/>
      <c r="AV134" s="303"/>
      <c r="AW134" s="303"/>
      <c r="AX134" s="303"/>
      <c r="AY134" s="303"/>
      <c r="AZ134" s="303"/>
      <c r="BA134" s="303"/>
    </row>
    <row r="135" spans="1:53" ht="12.75" x14ac:dyDescent="0.2">
      <c r="A135" s="305"/>
      <c r="B135" s="303"/>
      <c r="C135" s="303"/>
      <c r="D135" s="303"/>
      <c r="E135" s="303"/>
      <c r="F135" s="303"/>
      <c r="G135" s="303"/>
      <c r="H135" s="303"/>
      <c r="I135" s="303"/>
      <c r="J135" s="303"/>
      <c r="K135" s="303"/>
      <c r="L135" s="303"/>
      <c r="M135" s="303"/>
      <c r="N135" s="303"/>
      <c r="O135" s="303"/>
      <c r="P135" s="303"/>
      <c r="Q135" s="303"/>
      <c r="R135" s="303"/>
      <c r="S135" s="303"/>
      <c r="T135" s="303"/>
      <c r="U135" s="303"/>
      <c r="V135" s="303"/>
      <c r="W135" s="303"/>
      <c r="X135" s="303"/>
      <c r="Y135" s="303"/>
      <c r="Z135" s="303"/>
      <c r="AA135" s="303"/>
      <c r="AB135" s="303"/>
      <c r="AC135" s="303"/>
      <c r="AD135" s="303"/>
      <c r="AE135" s="303"/>
      <c r="AF135" s="303"/>
      <c r="AG135" s="303"/>
      <c r="AH135" s="303"/>
      <c r="AI135" s="303"/>
      <c r="AJ135" s="303"/>
      <c r="AK135" s="303"/>
      <c r="AL135" s="303"/>
      <c r="AM135" s="303"/>
      <c r="AN135" s="303"/>
      <c r="AO135" s="303"/>
      <c r="AP135" s="303"/>
      <c r="AQ135" s="303"/>
      <c r="AR135" s="303"/>
      <c r="AS135" s="303"/>
      <c r="AT135" s="303"/>
      <c r="AU135" s="303"/>
      <c r="AV135" s="303"/>
      <c r="AW135" s="303"/>
      <c r="AX135" s="303"/>
      <c r="AY135" s="303"/>
      <c r="AZ135" s="303"/>
      <c r="BA135" s="303"/>
    </row>
    <row r="136" spans="1:53" ht="12.75" x14ac:dyDescent="0.2">
      <c r="A136" s="305"/>
      <c r="B136" s="303"/>
      <c r="C136" s="303"/>
      <c r="D136" s="303"/>
      <c r="E136" s="303"/>
      <c r="F136" s="303"/>
      <c r="G136" s="303"/>
      <c r="H136" s="303"/>
      <c r="I136" s="303"/>
      <c r="J136" s="303"/>
      <c r="K136" s="303"/>
      <c r="L136" s="303"/>
      <c r="M136" s="303"/>
      <c r="N136" s="303"/>
      <c r="O136" s="303"/>
      <c r="P136" s="303"/>
      <c r="Q136" s="303"/>
      <c r="R136" s="303"/>
      <c r="S136" s="303"/>
      <c r="T136" s="303"/>
      <c r="U136" s="303"/>
      <c r="V136" s="303"/>
      <c r="W136" s="303"/>
      <c r="X136" s="303"/>
      <c r="Y136" s="303"/>
      <c r="Z136" s="303"/>
      <c r="AA136" s="303"/>
      <c r="AB136" s="303"/>
      <c r="AC136" s="303"/>
      <c r="AD136" s="303"/>
      <c r="AE136" s="303"/>
      <c r="AF136" s="303"/>
      <c r="AG136" s="303"/>
      <c r="AH136" s="303"/>
      <c r="AI136" s="303"/>
      <c r="AJ136" s="303"/>
      <c r="AK136" s="303"/>
      <c r="AL136" s="303"/>
      <c r="AM136" s="303"/>
      <c r="AN136" s="303"/>
      <c r="AO136" s="303"/>
      <c r="AP136" s="303"/>
      <c r="AQ136" s="303"/>
      <c r="AR136" s="303"/>
      <c r="AS136" s="303"/>
      <c r="AT136" s="303"/>
      <c r="AU136" s="303"/>
      <c r="AV136" s="303"/>
      <c r="AW136" s="303"/>
      <c r="AX136" s="303"/>
      <c r="AY136" s="303"/>
      <c r="AZ136" s="303"/>
      <c r="BA136" s="303"/>
    </row>
    <row r="137" spans="1:53" ht="12.75" x14ac:dyDescent="0.2">
      <c r="A137" s="305"/>
      <c r="B137" s="303"/>
      <c r="C137" s="303"/>
      <c r="D137" s="303"/>
      <c r="E137" s="303"/>
      <c r="F137" s="303"/>
      <c r="G137" s="303"/>
      <c r="H137" s="303"/>
      <c r="I137" s="303"/>
      <c r="J137" s="303"/>
      <c r="K137" s="303"/>
      <c r="L137" s="303"/>
      <c r="M137" s="303"/>
      <c r="N137" s="303"/>
      <c r="O137" s="303"/>
      <c r="P137" s="303"/>
      <c r="Q137" s="303"/>
      <c r="R137" s="303"/>
      <c r="S137" s="303"/>
      <c r="T137" s="303"/>
      <c r="U137" s="303"/>
      <c r="V137" s="303"/>
      <c r="W137" s="303"/>
      <c r="X137" s="303"/>
      <c r="Y137" s="303"/>
      <c r="Z137" s="303"/>
      <c r="AA137" s="303"/>
      <c r="AB137" s="303"/>
      <c r="AC137" s="303"/>
      <c r="AD137" s="303"/>
      <c r="AE137" s="303"/>
      <c r="AF137" s="303"/>
      <c r="AG137" s="303"/>
      <c r="AH137" s="303"/>
      <c r="AI137" s="303"/>
      <c r="AJ137" s="303"/>
      <c r="AK137" s="303"/>
      <c r="AL137" s="303"/>
      <c r="AM137" s="303"/>
      <c r="AN137" s="303"/>
      <c r="AO137" s="303"/>
      <c r="AP137" s="303"/>
      <c r="AQ137" s="303"/>
      <c r="AR137" s="303"/>
      <c r="AS137" s="303"/>
      <c r="AT137" s="303"/>
      <c r="AU137" s="303"/>
      <c r="AV137" s="303"/>
      <c r="AW137" s="303"/>
      <c r="AX137" s="303"/>
      <c r="AY137" s="303"/>
      <c r="AZ137" s="303"/>
      <c r="BA137" s="303"/>
    </row>
    <row r="138" spans="1:53" ht="12.75" x14ac:dyDescent="0.2">
      <c r="A138" s="305"/>
      <c r="B138" s="303"/>
      <c r="C138" s="303"/>
      <c r="D138" s="303"/>
      <c r="E138" s="303"/>
      <c r="F138" s="303"/>
      <c r="G138" s="303"/>
      <c r="H138" s="303"/>
      <c r="I138" s="303"/>
      <c r="J138" s="303"/>
      <c r="K138" s="303"/>
      <c r="L138" s="303"/>
      <c r="M138" s="303"/>
      <c r="N138" s="303"/>
      <c r="O138" s="303"/>
      <c r="P138" s="303"/>
      <c r="Q138" s="303"/>
      <c r="R138" s="303"/>
      <c r="S138" s="303"/>
      <c r="T138" s="303"/>
      <c r="U138" s="303"/>
      <c r="V138" s="303"/>
      <c r="W138" s="303"/>
      <c r="X138" s="303"/>
      <c r="Y138" s="303"/>
      <c r="Z138" s="303"/>
      <c r="AA138" s="303"/>
      <c r="AB138" s="303"/>
      <c r="AC138" s="303"/>
      <c r="AD138" s="303"/>
      <c r="AE138" s="303"/>
      <c r="AF138" s="303"/>
      <c r="AG138" s="303"/>
      <c r="AH138" s="303"/>
      <c r="AI138" s="303"/>
      <c r="AJ138" s="303"/>
      <c r="AK138" s="303"/>
      <c r="AL138" s="303"/>
      <c r="AM138" s="303"/>
      <c r="AN138" s="303"/>
      <c r="AO138" s="303"/>
      <c r="AP138" s="303"/>
      <c r="AQ138" s="303"/>
      <c r="AR138" s="303"/>
      <c r="AS138" s="303"/>
      <c r="AT138" s="303"/>
      <c r="AU138" s="303"/>
      <c r="AV138" s="303"/>
      <c r="AW138" s="303"/>
      <c r="AX138" s="303"/>
      <c r="AY138" s="303"/>
      <c r="AZ138" s="303"/>
      <c r="BA138" s="303"/>
    </row>
    <row r="139" spans="1:53" ht="12.75" x14ac:dyDescent="0.2">
      <c r="A139" s="305"/>
      <c r="B139" s="303"/>
      <c r="C139" s="303"/>
      <c r="D139" s="303"/>
      <c r="E139" s="303"/>
      <c r="F139" s="303"/>
      <c r="G139" s="303"/>
      <c r="H139" s="303"/>
      <c r="I139" s="303"/>
      <c r="J139" s="303"/>
      <c r="K139" s="303"/>
      <c r="L139" s="303"/>
      <c r="M139" s="303"/>
      <c r="N139" s="303"/>
      <c r="O139" s="303"/>
      <c r="P139" s="303"/>
      <c r="Q139" s="303"/>
      <c r="R139" s="303"/>
      <c r="S139" s="303"/>
      <c r="T139" s="303"/>
      <c r="U139" s="303"/>
      <c r="V139" s="303"/>
      <c r="W139" s="303"/>
      <c r="X139" s="303"/>
      <c r="Y139" s="303"/>
      <c r="Z139" s="303"/>
      <c r="AA139" s="303"/>
      <c r="AB139" s="303"/>
      <c r="AC139" s="303"/>
      <c r="AD139" s="303"/>
      <c r="AE139" s="303"/>
      <c r="AF139" s="303"/>
      <c r="AG139" s="303"/>
      <c r="AH139" s="303"/>
      <c r="AI139" s="303"/>
      <c r="AJ139" s="303"/>
      <c r="AK139" s="303"/>
      <c r="AL139" s="303"/>
      <c r="AM139" s="303"/>
      <c r="AN139" s="303"/>
      <c r="AO139" s="303"/>
      <c r="AP139" s="303"/>
      <c r="AQ139" s="303"/>
      <c r="AR139" s="303"/>
      <c r="AS139" s="303"/>
      <c r="AT139" s="303"/>
      <c r="AU139" s="303"/>
      <c r="AV139" s="303"/>
      <c r="AW139" s="303"/>
      <c r="AX139" s="303"/>
      <c r="AY139" s="303"/>
      <c r="AZ139" s="303"/>
      <c r="BA139" s="303"/>
    </row>
    <row r="140" spans="1:53" ht="12.75" x14ac:dyDescent="0.2">
      <c r="A140" s="305"/>
      <c r="B140" s="303"/>
      <c r="C140" s="303"/>
      <c r="D140" s="303"/>
      <c r="E140" s="303"/>
      <c r="F140" s="303"/>
      <c r="G140" s="303"/>
      <c r="H140" s="303"/>
      <c r="I140" s="303"/>
      <c r="J140" s="303"/>
      <c r="K140" s="303"/>
      <c r="L140" s="303"/>
      <c r="M140" s="303"/>
      <c r="N140" s="303"/>
      <c r="O140" s="303"/>
      <c r="P140" s="303"/>
      <c r="Q140" s="303"/>
      <c r="R140" s="303"/>
      <c r="S140" s="303"/>
      <c r="T140" s="303"/>
      <c r="U140" s="303"/>
      <c r="V140" s="303"/>
      <c r="W140" s="303"/>
      <c r="X140" s="303"/>
      <c r="Y140" s="303"/>
      <c r="Z140" s="303"/>
      <c r="AA140" s="303"/>
      <c r="AB140" s="303"/>
      <c r="AC140" s="303"/>
      <c r="AD140" s="303"/>
      <c r="AE140" s="303"/>
      <c r="AF140" s="303"/>
      <c r="AG140" s="303"/>
      <c r="AH140" s="303"/>
      <c r="AI140" s="303"/>
      <c r="AJ140" s="303"/>
      <c r="AK140" s="303"/>
      <c r="AL140" s="303"/>
      <c r="AM140" s="303"/>
      <c r="AN140" s="303"/>
      <c r="AO140" s="303"/>
      <c r="AP140" s="303"/>
      <c r="AQ140" s="303"/>
      <c r="AR140" s="303"/>
      <c r="AS140" s="303"/>
      <c r="AT140" s="303"/>
      <c r="AU140" s="303"/>
      <c r="AV140" s="303"/>
      <c r="AW140" s="303"/>
      <c r="AX140" s="303"/>
      <c r="AY140" s="303"/>
      <c r="AZ140" s="303"/>
      <c r="BA140" s="303"/>
    </row>
    <row r="141" spans="1:53" ht="12.75" x14ac:dyDescent="0.2">
      <c r="A141" s="305"/>
      <c r="B141" s="303"/>
      <c r="C141" s="303"/>
      <c r="D141" s="303"/>
      <c r="E141" s="303"/>
      <c r="F141" s="303"/>
      <c r="G141" s="303"/>
      <c r="H141" s="303"/>
      <c r="I141" s="303"/>
      <c r="J141" s="303"/>
      <c r="K141" s="303"/>
      <c r="L141" s="303"/>
      <c r="M141" s="303"/>
      <c r="N141" s="303"/>
      <c r="O141" s="303"/>
      <c r="P141" s="303"/>
      <c r="Q141" s="303"/>
      <c r="R141" s="303"/>
      <c r="S141" s="303"/>
      <c r="T141" s="303"/>
      <c r="U141" s="303"/>
      <c r="V141" s="303"/>
      <c r="W141" s="303"/>
      <c r="X141" s="303"/>
      <c r="Y141" s="303"/>
      <c r="Z141" s="303"/>
      <c r="AA141" s="303"/>
      <c r="AB141" s="303"/>
      <c r="AC141" s="303"/>
      <c r="AD141" s="303"/>
      <c r="AE141" s="303"/>
      <c r="AF141" s="303"/>
      <c r="AG141" s="303"/>
      <c r="AH141" s="303"/>
      <c r="AI141" s="303"/>
      <c r="AJ141" s="303"/>
      <c r="AK141" s="303"/>
      <c r="AL141" s="303"/>
      <c r="AM141" s="303"/>
      <c r="AN141" s="303"/>
      <c r="AO141" s="303"/>
      <c r="AP141" s="303"/>
      <c r="AQ141" s="303"/>
      <c r="AR141" s="303"/>
      <c r="AS141" s="303"/>
      <c r="AT141" s="303"/>
      <c r="AU141" s="303"/>
      <c r="AV141" s="303"/>
      <c r="AW141" s="303"/>
      <c r="AX141" s="303"/>
      <c r="AY141" s="303"/>
      <c r="AZ141" s="303"/>
      <c r="BA141" s="303"/>
    </row>
    <row r="142" spans="1:53" ht="12.75" x14ac:dyDescent="0.2">
      <c r="A142" s="305"/>
      <c r="B142" s="303"/>
      <c r="C142" s="303"/>
      <c r="D142" s="303"/>
      <c r="E142" s="303"/>
      <c r="F142" s="303"/>
      <c r="G142" s="303"/>
      <c r="H142" s="303"/>
      <c r="I142" s="303"/>
      <c r="J142" s="303"/>
      <c r="K142" s="303"/>
      <c r="L142" s="303"/>
      <c r="M142" s="303"/>
      <c r="N142" s="303"/>
      <c r="O142" s="303"/>
      <c r="P142" s="303"/>
      <c r="Q142" s="303"/>
      <c r="R142" s="303"/>
      <c r="S142" s="303"/>
      <c r="T142" s="303"/>
      <c r="U142" s="303"/>
      <c r="V142" s="303"/>
      <c r="W142" s="303"/>
      <c r="X142" s="303"/>
      <c r="Y142" s="303"/>
      <c r="Z142" s="303"/>
      <c r="AA142" s="303"/>
      <c r="AB142" s="303"/>
      <c r="AC142" s="303"/>
      <c r="AD142" s="303"/>
      <c r="AE142" s="303"/>
      <c r="AF142" s="303"/>
      <c r="AG142" s="303"/>
      <c r="AH142" s="303"/>
      <c r="AI142" s="303"/>
      <c r="AJ142" s="303"/>
      <c r="AK142" s="303"/>
      <c r="AL142" s="303"/>
      <c r="AM142" s="303"/>
      <c r="AN142" s="303"/>
      <c r="AO142" s="303"/>
      <c r="AP142" s="303"/>
      <c r="AQ142" s="303"/>
      <c r="AR142" s="303"/>
      <c r="AS142" s="303"/>
      <c r="AT142" s="303"/>
      <c r="AU142" s="303"/>
      <c r="AV142" s="303"/>
      <c r="AW142" s="303"/>
      <c r="AX142" s="303"/>
      <c r="AY142" s="303"/>
      <c r="AZ142" s="303"/>
      <c r="BA142" s="303"/>
    </row>
    <row r="143" spans="1:53" ht="12.75" x14ac:dyDescent="0.2">
      <c r="A143" s="305"/>
      <c r="B143" s="303"/>
      <c r="C143" s="303"/>
      <c r="D143" s="303"/>
      <c r="E143" s="303"/>
      <c r="F143" s="303"/>
      <c r="G143" s="303"/>
      <c r="H143" s="303"/>
      <c r="I143" s="303"/>
      <c r="J143" s="303"/>
      <c r="K143" s="303"/>
      <c r="L143" s="303"/>
      <c r="M143" s="303"/>
      <c r="N143" s="303"/>
      <c r="O143" s="303"/>
      <c r="P143" s="303"/>
      <c r="Q143" s="303"/>
      <c r="R143" s="303"/>
      <c r="S143" s="303"/>
      <c r="T143" s="303"/>
      <c r="U143" s="303"/>
      <c r="V143" s="303"/>
      <c r="W143" s="303"/>
      <c r="X143" s="303"/>
      <c r="Y143" s="303"/>
      <c r="Z143" s="303"/>
      <c r="AA143" s="303"/>
      <c r="AB143" s="303"/>
      <c r="AC143" s="303"/>
      <c r="AD143" s="303"/>
      <c r="AE143" s="303"/>
      <c r="AF143" s="303"/>
      <c r="AG143" s="303"/>
      <c r="AH143" s="303"/>
      <c r="AI143" s="303"/>
      <c r="AJ143" s="303"/>
      <c r="AK143" s="303"/>
      <c r="AL143" s="303"/>
      <c r="AM143" s="303"/>
      <c r="AN143" s="303"/>
      <c r="AO143" s="303"/>
      <c r="AP143" s="303"/>
      <c r="AQ143" s="303"/>
      <c r="AR143" s="303"/>
      <c r="AS143" s="303"/>
      <c r="AT143" s="303"/>
      <c r="AU143" s="303"/>
      <c r="AV143" s="303"/>
      <c r="AW143" s="303"/>
      <c r="AX143" s="303"/>
      <c r="AY143" s="303"/>
      <c r="AZ143" s="303"/>
      <c r="BA143" s="303"/>
    </row>
    <row r="144" spans="1:53" ht="12.75" x14ac:dyDescent="0.2">
      <c r="A144" s="305"/>
      <c r="B144" s="303"/>
      <c r="C144" s="303"/>
      <c r="D144" s="303"/>
      <c r="E144" s="303"/>
      <c r="F144" s="303"/>
      <c r="G144" s="303"/>
      <c r="H144" s="303"/>
      <c r="I144" s="303"/>
      <c r="J144" s="303"/>
      <c r="K144" s="303"/>
      <c r="L144" s="303"/>
      <c r="M144" s="303"/>
      <c r="N144" s="303"/>
      <c r="O144" s="303"/>
      <c r="P144" s="303"/>
      <c r="Q144" s="303"/>
      <c r="R144" s="303"/>
      <c r="S144" s="303"/>
      <c r="T144" s="303"/>
      <c r="U144" s="303"/>
      <c r="V144" s="303"/>
      <c r="W144" s="303"/>
      <c r="X144" s="303"/>
      <c r="Y144" s="303"/>
      <c r="Z144" s="303"/>
      <c r="AA144" s="303"/>
      <c r="AB144" s="303"/>
      <c r="AC144" s="303"/>
      <c r="AD144" s="303"/>
      <c r="AE144" s="303"/>
      <c r="AF144" s="303"/>
      <c r="AG144" s="303"/>
      <c r="AH144" s="303"/>
      <c r="AI144" s="303"/>
      <c r="AJ144" s="303"/>
      <c r="AK144" s="303"/>
      <c r="AL144" s="303"/>
      <c r="AM144" s="303"/>
      <c r="AN144" s="303"/>
      <c r="AO144" s="303"/>
      <c r="AP144" s="303"/>
      <c r="AQ144" s="303"/>
      <c r="AR144" s="303"/>
      <c r="AS144" s="303"/>
      <c r="AT144" s="303"/>
      <c r="AU144" s="303"/>
      <c r="AV144" s="303"/>
      <c r="AW144" s="303"/>
      <c r="AX144" s="303"/>
      <c r="AY144" s="303"/>
      <c r="AZ144" s="303"/>
      <c r="BA144" s="303"/>
    </row>
    <row r="145" spans="1:53" ht="12.75" x14ac:dyDescent="0.2">
      <c r="A145" s="305"/>
      <c r="B145" s="303"/>
      <c r="C145" s="303"/>
      <c r="D145" s="303"/>
      <c r="E145" s="303"/>
      <c r="F145" s="303"/>
      <c r="G145" s="303"/>
      <c r="H145" s="303"/>
      <c r="I145" s="303"/>
      <c r="J145" s="303"/>
      <c r="K145" s="303"/>
      <c r="L145" s="303"/>
      <c r="M145" s="303"/>
      <c r="N145" s="303"/>
      <c r="O145" s="303"/>
      <c r="P145" s="303"/>
      <c r="Q145" s="303"/>
      <c r="R145" s="303"/>
      <c r="S145" s="303"/>
      <c r="T145" s="303"/>
      <c r="U145" s="303"/>
      <c r="V145" s="303"/>
      <c r="W145" s="303"/>
      <c r="X145" s="303"/>
      <c r="Y145" s="303"/>
      <c r="Z145" s="303"/>
      <c r="AA145" s="303"/>
      <c r="AB145" s="303"/>
      <c r="AC145" s="303"/>
      <c r="AD145" s="303"/>
      <c r="AE145" s="303"/>
      <c r="AF145" s="303"/>
      <c r="AG145" s="303"/>
      <c r="AH145" s="303"/>
      <c r="AI145" s="303"/>
      <c r="AJ145" s="303"/>
      <c r="AK145" s="303"/>
      <c r="AL145" s="303"/>
      <c r="AM145" s="303"/>
      <c r="AN145" s="303"/>
      <c r="AO145" s="303"/>
      <c r="AP145" s="303"/>
      <c r="AQ145" s="303"/>
      <c r="AR145" s="303"/>
      <c r="AS145" s="303"/>
      <c r="AT145" s="303"/>
      <c r="AU145" s="303"/>
      <c r="AV145" s="303"/>
      <c r="AW145" s="303"/>
      <c r="AX145" s="303"/>
      <c r="AY145" s="303"/>
      <c r="AZ145" s="303"/>
      <c r="BA145" s="303"/>
    </row>
    <row r="146" spans="1:53" ht="12.75" x14ac:dyDescent="0.2">
      <c r="A146" s="305"/>
      <c r="B146" s="303"/>
      <c r="C146" s="303"/>
      <c r="D146" s="303"/>
      <c r="E146" s="303"/>
      <c r="F146" s="303"/>
      <c r="G146" s="303"/>
      <c r="H146" s="303"/>
      <c r="I146" s="303"/>
      <c r="J146" s="303"/>
      <c r="K146" s="303"/>
      <c r="L146" s="303"/>
      <c r="M146" s="303"/>
      <c r="N146" s="303"/>
      <c r="O146" s="303"/>
      <c r="P146" s="303"/>
      <c r="Q146" s="303"/>
      <c r="R146" s="303"/>
      <c r="S146" s="303"/>
      <c r="T146" s="303"/>
      <c r="U146" s="303"/>
      <c r="V146" s="303"/>
      <c r="W146" s="303"/>
      <c r="X146" s="303"/>
      <c r="Y146" s="303"/>
      <c r="Z146" s="303"/>
      <c r="AA146" s="303"/>
      <c r="AB146" s="303"/>
      <c r="AC146" s="303"/>
      <c r="AD146" s="303"/>
      <c r="AE146" s="303"/>
      <c r="AF146" s="303"/>
      <c r="AG146" s="303"/>
      <c r="AH146" s="303"/>
      <c r="AI146" s="303"/>
      <c r="AJ146" s="303"/>
      <c r="AK146" s="303"/>
      <c r="AL146" s="303"/>
      <c r="AM146" s="303"/>
      <c r="AN146" s="303"/>
      <c r="AO146" s="303"/>
      <c r="AP146" s="303"/>
      <c r="AQ146" s="303"/>
      <c r="AR146" s="303"/>
      <c r="AS146" s="303"/>
      <c r="AT146" s="303"/>
      <c r="AU146" s="303"/>
      <c r="AV146" s="303"/>
      <c r="AW146" s="303"/>
      <c r="AX146" s="303"/>
      <c r="AY146" s="303"/>
      <c r="AZ146" s="303"/>
      <c r="BA146" s="303"/>
    </row>
    <row r="147" spans="1:53" ht="12.75" x14ac:dyDescent="0.2">
      <c r="A147" s="305"/>
      <c r="B147" s="303"/>
      <c r="C147" s="303"/>
      <c r="D147" s="303"/>
      <c r="E147" s="303"/>
      <c r="F147" s="303"/>
      <c r="G147" s="303"/>
      <c r="H147" s="303"/>
      <c r="I147" s="303"/>
      <c r="J147" s="303"/>
      <c r="K147" s="303"/>
      <c r="L147" s="303"/>
      <c r="M147" s="303"/>
      <c r="N147" s="303"/>
      <c r="O147" s="303"/>
      <c r="P147" s="303"/>
      <c r="Q147" s="303"/>
      <c r="R147" s="303"/>
      <c r="S147" s="303"/>
      <c r="T147" s="303"/>
      <c r="U147" s="303"/>
      <c r="V147" s="303"/>
      <c r="W147" s="303"/>
      <c r="X147" s="303"/>
      <c r="Y147" s="303"/>
      <c r="Z147" s="303"/>
      <c r="AA147" s="303"/>
      <c r="AB147" s="303"/>
      <c r="AC147" s="303"/>
      <c r="AD147" s="303"/>
      <c r="AE147" s="303"/>
      <c r="AF147" s="303"/>
      <c r="AG147" s="303"/>
      <c r="AH147" s="303"/>
      <c r="AI147" s="303"/>
      <c r="AJ147" s="303"/>
      <c r="AK147" s="303"/>
      <c r="AL147" s="303"/>
      <c r="AM147" s="303"/>
      <c r="AN147" s="303"/>
      <c r="AO147" s="303"/>
      <c r="AP147" s="303"/>
      <c r="AQ147" s="303"/>
      <c r="AR147" s="303"/>
      <c r="AS147" s="303"/>
      <c r="AT147" s="303"/>
      <c r="AU147" s="303"/>
      <c r="AV147" s="303"/>
      <c r="AW147" s="303"/>
      <c r="AX147" s="303"/>
      <c r="AY147" s="303"/>
      <c r="AZ147" s="303"/>
      <c r="BA147" s="303"/>
    </row>
    <row r="148" spans="1:53" ht="12.75" x14ac:dyDescent="0.2">
      <c r="A148" s="305"/>
      <c r="B148" s="303"/>
      <c r="C148" s="303"/>
      <c r="D148" s="303"/>
      <c r="E148" s="303"/>
      <c r="F148" s="303"/>
      <c r="G148" s="303"/>
      <c r="H148" s="303"/>
      <c r="I148" s="303"/>
      <c r="J148" s="303"/>
      <c r="K148" s="303"/>
      <c r="L148" s="303"/>
      <c r="M148" s="303"/>
      <c r="N148" s="303"/>
      <c r="O148" s="303"/>
      <c r="P148" s="303"/>
      <c r="Q148" s="303"/>
      <c r="R148" s="303"/>
      <c r="S148" s="303"/>
      <c r="T148" s="303"/>
      <c r="U148" s="303"/>
      <c r="V148" s="303"/>
      <c r="W148" s="303"/>
      <c r="X148" s="303"/>
      <c r="Y148" s="303"/>
      <c r="Z148" s="303"/>
      <c r="AA148" s="303"/>
      <c r="AB148" s="303"/>
      <c r="AC148" s="303"/>
      <c r="AD148" s="303"/>
      <c r="AE148" s="303"/>
      <c r="AF148" s="303"/>
      <c r="AG148" s="303"/>
      <c r="AH148" s="303"/>
      <c r="AI148" s="303"/>
      <c r="AJ148" s="303"/>
      <c r="AK148" s="303"/>
      <c r="AL148" s="303"/>
      <c r="AM148" s="303"/>
      <c r="AN148" s="303"/>
      <c r="AO148" s="303"/>
      <c r="AP148" s="303"/>
      <c r="AQ148" s="303"/>
      <c r="AR148" s="303"/>
      <c r="AS148" s="303"/>
      <c r="AT148" s="303"/>
      <c r="AU148" s="303"/>
      <c r="AV148" s="303"/>
      <c r="AW148" s="303"/>
      <c r="AX148" s="303"/>
      <c r="AY148" s="303"/>
      <c r="AZ148" s="303"/>
      <c r="BA148" s="303"/>
    </row>
    <row r="149" spans="1:53" ht="12.75" x14ac:dyDescent="0.2">
      <c r="A149" s="305"/>
      <c r="B149" s="303"/>
      <c r="C149" s="303"/>
      <c r="D149" s="303"/>
      <c r="E149" s="303"/>
      <c r="F149" s="303"/>
      <c r="G149" s="303"/>
      <c r="H149" s="303"/>
      <c r="I149" s="303"/>
      <c r="J149" s="303"/>
      <c r="K149" s="303"/>
      <c r="L149" s="303"/>
      <c r="M149" s="303"/>
      <c r="N149" s="303"/>
      <c r="O149" s="303"/>
      <c r="P149" s="303"/>
      <c r="Q149" s="303"/>
      <c r="R149" s="303"/>
      <c r="S149" s="303"/>
      <c r="T149" s="303"/>
      <c r="U149" s="303"/>
      <c r="V149" s="303"/>
      <c r="W149" s="303"/>
      <c r="X149" s="303"/>
      <c r="Y149" s="303"/>
      <c r="Z149" s="303"/>
      <c r="AA149" s="303"/>
      <c r="AB149" s="303"/>
      <c r="AC149" s="303"/>
      <c r="AD149" s="303"/>
      <c r="AE149" s="303"/>
      <c r="AF149" s="303"/>
      <c r="AG149" s="303"/>
      <c r="AH149" s="303"/>
      <c r="AI149" s="303"/>
      <c r="AJ149" s="303"/>
      <c r="AK149" s="303"/>
      <c r="AL149" s="303"/>
      <c r="AM149" s="303"/>
      <c r="AN149" s="303"/>
      <c r="AO149" s="303"/>
      <c r="AP149" s="303"/>
      <c r="AQ149" s="303"/>
      <c r="AR149" s="303"/>
      <c r="AS149" s="303"/>
      <c r="AT149" s="303"/>
      <c r="AU149" s="303"/>
      <c r="AV149" s="303"/>
      <c r="AW149" s="303"/>
      <c r="AX149" s="303"/>
      <c r="AY149" s="303"/>
      <c r="AZ149" s="303"/>
      <c r="BA149" s="303"/>
    </row>
    <row r="150" spans="1:53" ht="12.75" x14ac:dyDescent="0.2">
      <c r="A150" s="305"/>
      <c r="B150" s="303"/>
      <c r="C150" s="303"/>
      <c r="D150" s="303"/>
      <c r="E150" s="303"/>
      <c r="F150" s="303"/>
      <c r="G150" s="303"/>
      <c r="H150" s="303"/>
      <c r="I150" s="303"/>
      <c r="J150" s="303"/>
      <c r="K150" s="303"/>
      <c r="L150" s="303"/>
      <c r="M150" s="303"/>
      <c r="N150" s="303"/>
      <c r="O150" s="303"/>
      <c r="P150" s="303"/>
      <c r="Q150" s="303"/>
      <c r="R150" s="303"/>
      <c r="S150" s="303"/>
      <c r="T150" s="303"/>
      <c r="U150" s="303"/>
      <c r="V150" s="303"/>
      <c r="W150" s="303"/>
      <c r="X150" s="303"/>
      <c r="Y150" s="303"/>
      <c r="Z150" s="303"/>
      <c r="AA150" s="303"/>
      <c r="AB150" s="303"/>
      <c r="AC150" s="303"/>
      <c r="AD150" s="303"/>
      <c r="AE150" s="303"/>
      <c r="AF150" s="303"/>
      <c r="AG150" s="303"/>
      <c r="AH150" s="303"/>
      <c r="AI150" s="303"/>
      <c r="AJ150" s="303"/>
      <c r="AK150" s="303"/>
      <c r="AL150" s="303"/>
      <c r="AM150" s="303"/>
      <c r="AN150" s="303"/>
      <c r="AO150" s="303"/>
      <c r="AP150" s="303"/>
      <c r="AQ150" s="303"/>
      <c r="AR150" s="303"/>
      <c r="AS150" s="303"/>
      <c r="AT150" s="303"/>
      <c r="AU150" s="303"/>
      <c r="AV150" s="303"/>
      <c r="AW150" s="303"/>
      <c r="AX150" s="303"/>
      <c r="AY150" s="303"/>
      <c r="AZ150" s="303"/>
      <c r="BA150" s="303"/>
    </row>
    <row r="151" spans="1:53" ht="12.75" x14ac:dyDescent="0.2">
      <c r="A151" s="305"/>
      <c r="B151" s="303"/>
      <c r="C151" s="303"/>
      <c r="D151" s="303"/>
      <c r="E151" s="303"/>
      <c r="F151" s="303"/>
      <c r="G151" s="303"/>
      <c r="H151" s="303"/>
      <c r="I151" s="303"/>
      <c r="J151" s="303"/>
      <c r="K151" s="303"/>
      <c r="L151" s="303"/>
      <c r="M151" s="303"/>
      <c r="N151" s="303"/>
      <c r="O151" s="303"/>
      <c r="P151" s="303"/>
      <c r="Q151" s="303"/>
      <c r="R151" s="303"/>
      <c r="S151" s="303"/>
      <c r="T151" s="303"/>
      <c r="U151" s="303"/>
      <c r="V151" s="303"/>
      <c r="W151" s="303"/>
      <c r="X151" s="303"/>
      <c r="Y151" s="303"/>
      <c r="Z151" s="303"/>
      <c r="AA151" s="303"/>
      <c r="AB151" s="303"/>
      <c r="AC151" s="303"/>
      <c r="AD151" s="303"/>
      <c r="AE151" s="303"/>
      <c r="AF151" s="303"/>
      <c r="AG151" s="303"/>
      <c r="AH151" s="303"/>
      <c r="AI151" s="303"/>
      <c r="AJ151" s="303"/>
      <c r="AK151" s="303"/>
      <c r="AL151" s="303"/>
      <c r="AM151" s="303"/>
      <c r="AN151" s="303"/>
      <c r="AO151" s="303"/>
      <c r="AP151" s="303"/>
      <c r="AQ151" s="303"/>
      <c r="AR151" s="303"/>
      <c r="AS151" s="303"/>
      <c r="AT151" s="303"/>
      <c r="AU151" s="303"/>
      <c r="AV151" s="303"/>
      <c r="AW151" s="303"/>
      <c r="AX151" s="303"/>
      <c r="AY151" s="303"/>
      <c r="AZ151" s="303"/>
      <c r="BA151" s="303"/>
    </row>
    <row r="152" spans="1:53" ht="12.75" x14ac:dyDescent="0.2">
      <c r="A152" s="305"/>
      <c r="B152" s="303"/>
      <c r="C152" s="303"/>
      <c r="D152" s="303"/>
      <c r="E152" s="303"/>
      <c r="F152" s="303"/>
      <c r="G152" s="303"/>
      <c r="H152" s="303"/>
      <c r="I152" s="303"/>
      <c r="J152" s="303"/>
      <c r="K152" s="303"/>
      <c r="L152" s="303"/>
      <c r="M152" s="303"/>
      <c r="N152" s="303"/>
      <c r="O152" s="303"/>
      <c r="P152" s="303"/>
      <c r="Q152" s="303"/>
      <c r="R152" s="303"/>
      <c r="S152" s="303"/>
      <c r="T152" s="303"/>
      <c r="U152" s="303"/>
      <c r="V152" s="303"/>
      <c r="W152" s="303"/>
      <c r="X152" s="303"/>
      <c r="Y152" s="303"/>
      <c r="Z152" s="303"/>
      <c r="AA152" s="303"/>
      <c r="AB152" s="303"/>
      <c r="AC152" s="303"/>
      <c r="AD152" s="303"/>
      <c r="AE152" s="303"/>
      <c r="AF152" s="303"/>
      <c r="AG152" s="303"/>
      <c r="AH152" s="303"/>
      <c r="AI152" s="303"/>
      <c r="AJ152" s="303"/>
      <c r="AK152" s="303"/>
      <c r="AL152" s="303"/>
      <c r="AM152" s="303"/>
      <c r="AN152" s="303"/>
      <c r="AO152" s="303"/>
      <c r="AP152" s="303"/>
      <c r="AQ152" s="303"/>
      <c r="AR152" s="303"/>
      <c r="AS152" s="303"/>
      <c r="AT152" s="303"/>
      <c r="AU152" s="303"/>
      <c r="AV152" s="303"/>
      <c r="AW152" s="303"/>
      <c r="AX152" s="303"/>
      <c r="AY152" s="303"/>
      <c r="AZ152" s="303"/>
      <c r="BA152" s="303"/>
    </row>
    <row r="153" spans="1:53" ht="12.75" x14ac:dyDescent="0.2">
      <c r="A153" s="305"/>
      <c r="B153" s="303"/>
      <c r="C153" s="303"/>
      <c r="D153" s="303"/>
      <c r="E153" s="303"/>
      <c r="F153" s="303"/>
      <c r="G153" s="303"/>
      <c r="H153" s="303"/>
      <c r="I153" s="303"/>
      <c r="J153" s="303"/>
      <c r="K153" s="303"/>
      <c r="L153" s="303"/>
      <c r="M153" s="303"/>
      <c r="N153" s="303"/>
      <c r="O153" s="303"/>
      <c r="P153" s="303"/>
      <c r="Q153" s="303"/>
      <c r="R153" s="303"/>
      <c r="S153" s="303"/>
      <c r="T153" s="303"/>
      <c r="U153" s="303"/>
      <c r="V153" s="303"/>
      <c r="W153" s="303"/>
      <c r="X153" s="303"/>
      <c r="Y153" s="303"/>
      <c r="Z153" s="303"/>
      <c r="AA153" s="303"/>
      <c r="AB153" s="303"/>
      <c r="AC153" s="303"/>
      <c r="AD153" s="303"/>
      <c r="AE153" s="303"/>
      <c r="AF153" s="303"/>
      <c r="AG153" s="303"/>
      <c r="AH153" s="303"/>
      <c r="AI153" s="303"/>
      <c r="AJ153" s="303"/>
      <c r="AK153" s="303"/>
      <c r="AL153" s="303"/>
      <c r="AM153" s="303"/>
      <c r="AN153" s="303"/>
      <c r="AO153" s="303"/>
      <c r="AP153" s="303"/>
      <c r="AQ153" s="303"/>
      <c r="AR153" s="303"/>
      <c r="AS153" s="303"/>
      <c r="AT153" s="303"/>
      <c r="AU153" s="303"/>
      <c r="AV153" s="303"/>
      <c r="AW153" s="303"/>
      <c r="AX153" s="303"/>
      <c r="AY153" s="303"/>
      <c r="AZ153" s="303"/>
      <c r="BA153" s="303"/>
    </row>
    <row r="154" spans="1:53" ht="12.75" x14ac:dyDescent="0.2">
      <c r="A154" s="305"/>
      <c r="B154" s="303"/>
      <c r="C154" s="303"/>
      <c r="D154" s="303"/>
      <c r="E154" s="303"/>
      <c r="F154" s="303"/>
      <c r="G154" s="303"/>
      <c r="H154" s="303"/>
      <c r="I154" s="303"/>
      <c r="J154" s="303"/>
      <c r="K154" s="303"/>
      <c r="L154" s="303"/>
      <c r="M154" s="303"/>
      <c r="N154" s="303"/>
      <c r="O154" s="303"/>
      <c r="P154" s="303"/>
      <c r="Q154" s="303"/>
      <c r="R154" s="303"/>
      <c r="S154" s="303"/>
      <c r="T154" s="303"/>
      <c r="U154" s="303"/>
      <c r="V154" s="303"/>
      <c r="W154" s="303"/>
      <c r="X154" s="303"/>
      <c r="Y154" s="303"/>
      <c r="Z154" s="303"/>
      <c r="AA154" s="303"/>
      <c r="AB154" s="303"/>
      <c r="AC154" s="303"/>
      <c r="AD154" s="303"/>
      <c r="AE154" s="303"/>
      <c r="AF154" s="303"/>
      <c r="AG154" s="303"/>
      <c r="AH154" s="303"/>
      <c r="AI154" s="303"/>
      <c r="AJ154" s="303"/>
      <c r="AK154" s="303"/>
      <c r="AL154" s="303"/>
      <c r="AM154" s="303"/>
      <c r="AN154" s="303"/>
      <c r="AO154" s="303"/>
      <c r="AP154" s="303"/>
      <c r="AQ154" s="303"/>
      <c r="AR154" s="303"/>
      <c r="AS154" s="303"/>
      <c r="AT154" s="303"/>
      <c r="AU154" s="303"/>
      <c r="AV154" s="303"/>
      <c r="AW154" s="303"/>
      <c r="AX154" s="303"/>
      <c r="AY154" s="303"/>
      <c r="AZ154" s="303"/>
      <c r="BA154" s="303"/>
    </row>
    <row r="155" spans="1:53" ht="12.75" x14ac:dyDescent="0.2">
      <c r="A155" s="305"/>
      <c r="B155" s="303"/>
      <c r="C155" s="303"/>
      <c r="D155" s="303"/>
      <c r="E155" s="303"/>
      <c r="F155" s="303"/>
      <c r="G155" s="303"/>
      <c r="H155" s="303"/>
      <c r="I155" s="303"/>
      <c r="J155" s="303"/>
      <c r="K155" s="303"/>
      <c r="L155" s="303"/>
      <c r="M155" s="303"/>
      <c r="N155" s="303"/>
      <c r="O155" s="303"/>
      <c r="P155" s="303"/>
      <c r="Q155" s="303"/>
      <c r="R155" s="303"/>
      <c r="S155" s="303"/>
      <c r="T155" s="303"/>
      <c r="U155" s="303"/>
      <c r="V155" s="303"/>
      <c r="W155" s="303"/>
      <c r="X155" s="303"/>
      <c r="Y155" s="303"/>
      <c r="Z155" s="303"/>
      <c r="AA155" s="303"/>
      <c r="AB155" s="303"/>
      <c r="AC155" s="303"/>
      <c r="AD155" s="303"/>
      <c r="AE155" s="303"/>
      <c r="AF155" s="303"/>
      <c r="AG155" s="303"/>
      <c r="AH155" s="303"/>
      <c r="AI155" s="303"/>
      <c r="AJ155" s="303"/>
      <c r="AK155" s="303"/>
      <c r="AL155" s="303"/>
      <c r="AM155" s="303"/>
      <c r="AN155" s="303"/>
      <c r="AO155" s="303"/>
      <c r="AP155" s="303"/>
      <c r="AQ155" s="303"/>
      <c r="AR155" s="303"/>
      <c r="AS155" s="303"/>
      <c r="AT155" s="303"/>
      <c r="AU155" s="303"/>
      <c r="AV155" s="303"/>
      <c r="AW155" s="303"/>
      <c r="AX155" s="303"/>
      <c r="AY155" s="303"/>
      <c r="AZ155" s="303"/>
      <c r="BA155" s="303"/>
    </row>
    <row r="156" spans="1:53" ht="12.75" x14ac:dyDescent="0.2">
      <c r="A156" s="305"/>
      <c r="B156" s="303"/>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3"/>
      <c r="AR156" s="303"/>
      <c r="AS156" s="303"/>
      <c r="AT156" s="303"/>
      <c r="AU156" s="303"/>
      <c r="AV156" s="303"/>
      <c r="AW156" s="303"/>
      <c r="AX156" s="303"/>
      <c r="AY156" s="303"/>
      <c r="AZ156" s="303"/>
      <c r="BA156" s="303"/>
    </row>
    <row r="157" spans="1:53" ht="12.75" x14ac:dyDescent="0.2">
      <c r="A157" s="305"/>
      <c r="B157" s="303"/>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c r="AG157" s="303"/>
      <c r="AH157" s="303"/>
      <c r="AI157" s="303"/>
      <c r="AJ157" s="303"/>
      <c r="AK157" s="303"/>
      <c r="AL157" s="303"/>
      <c r="AM157" s="303"/>
      <c r="AN157" s="303"/>
      <c r="AO157" s="303"/>
      <c r="AP157" s="303"/>
      <c r="AQ157" s="303"/>
      <c r="AR157" s="303"/>
      <c r="AS157" s="303"/>
      <c r="AT157" s="303"/>
      <c r="AU157" s="303"/>
      <c r="AV157" s="303"/>
      <c r="AW157" s="303"/>
      <c r="AX157" s="303"/>
      <c r="AY157" s="303"/>
      <c r="AZ157" s="303"/>
      <c r="BA157" s="303"/>
    </row>
    <row r="158" spans="1:53" ht="12.75" x14ac:dyDescent="0.2">
      <c r="A158" s="305"/>
      <c r="B158" s="303"/>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c r="AG158" s="303"/>
      <c r="AH158" s="303"/>
      <c r="AI158" s="303"/>
      <c r="AJ158" s="303"/>
      <c r="AK158" s="303"/>
      <c r="AL158" s="303"/>
      <c r="AM158" s="303"/>
      <c r="AN158" s="303"/>
      <c r="AO158" s="303"/>
      <c r="AP158" s="303"/>
      <c r="AQ158" s="303"/>
      <c r="AR158" s="303"/>
      <c r="AS158" s="303"/>
      <c r="AT158" s="303"/>
      <c r="AU158" s="303"/>
      <c r="AV158" s="303"/>
      <c r="AW158" s="303"/>
      <c r="AX158" s="303"/>
      <c r="AY158" s="303"/>
      <c r="AZ158" s="303"/>
      <c r="BA158" s="303"/>
    </row>
    <row r="159" spans="1:53" ht="12.75" x14ac:dyDescent="0.2">
      <c r="A159" s="305"/>
      <c r="B159" s="303"/>
      <c r="C159" s="303"/>
      <c r="D159" s="303"/>
      <c r="E159" s="303"/>
      <c r="F159" s="303"/>
      <c r="G159" s="303"/>
      <c r="H159" s="303"/>
      <c r="I159" s="303"/>
      <c r="J159" s="303"/>
      <c r="K159" s="303"/>
      <c r="L159" s="303"/>
      <c r="M159" s="303"/>
      <c r="N159" s="303"/>
      <c r="O159" s="303"/>
      <c r="P159" s="303"/>
      <c r="Q159" s="303"/>
      <c r="R159" s="303"/>
      <c r="S159" s="303"/>
      <c r="T159" s="303"/>
      <c r="U159" s="303"/>
      <c r="V159" s="303"/>
      <c r="W159" s="303"/>
      <c r="X159" s="303"/>
      <c r="Y159" s="303"/>
      <c r="Z159" s="303"/>
      <c r="AA159" s="303"/>
      <c r="AB159" s="303"/>
      <c r="AC159" s="303"/>
      <c r="AD159" s="303"/>
      <c r="AE159" s="303"/>
      <c r="AF159" s="303"/>
      <c r="AG159" s="303"/>
      <c r="AH159" s="303"/>
      <c r="AI159" s="303"/>
      <c r="AJ159" s="303"/>
      <c r="AK159" s="303"/>
      <c r="AL159" s="303"/>
      <c r="AM159" s="303"/>
      <c r="AN159" s="303"/>
      <c r="AO159" s="303"/>
      <c r="AP159" s="303"/>
      <c r="AQ159" s="303"/>
      <c r="AR159" s="303"/>
      <c r="AS159" s="303"/>
      <c r="AT159" s="303"/>
      <c r="AU159" s="303"/>
      <c r="AV159" s="303"/>
      <c r="AW159" s="303"/>
      <c r="AX159" s="303"/>
      <c r="AY159" s="303"/>
      <c r="AZ159" s="303"/>
      <c r="BA159" s="303"/>
    </row>
    <row r="160" spans="1:53" ht="12.75" x14ac:dyDescent="0.2">
      <c r="A160" s="305"/>
      <c r="B160" s="303"/>
      <c r="C160" s="303"/>
      <c r="D160" s="303"/>
      <c r="E160" s="303"/>
      <c r="F160" s="303"/>
      <c r="G160" s="303"/>
      <c r="H160" s="303"/>
      <c r="I160" s="303"/>
      <c r="J160" s="303"/>
      <c r="K160" s="303"/>
      <c r="L160" s="303"/>
      <c r="M160" s="303"/>
      <c r="N160" s="303"/>
      <c r="O160" s="303"/>
      <c r="P160" s="303"/>
      <c r="Q160" s="303"/>
      <c r="R160" s="303"/>
      <c r="S160" s="303"/>
      <c r="T160" s="303"/>
      <c r="U160" s="303"/>
      <c r="V160" s="303"/>
      <c r="W160" s="303"/>
      <c r="X160" s="303"/>
      <c r="Y160" s="303"/>
      <c r="Z160" s="303"/>
      <c r="AA160" s="303"/>
      <c r="AB160" s="303"/>
      <c r="AC160" s="303"/>
      <c r="AD160" s="303"/>
      <c r="AE160" s="303"/>
      <c r="AF160" s="303"/>
      <c r="AG160" s="303"/>
      <c r="AH160" s="303"/>
      <c r="AI160" s="303"/>
      <c r="AJ160" s="303"/>
      <c r="AK160" s="303"/>
      <c r="AL160" s="303"/>
      <c r="AM160" s="303"/>
      <c r="AN160" s="303"/>
      <c r="AO160" s="303"/>
      <c r="AP160" s="303"/>
      <c r="AQ160" s="303"/>
      <c r="AR160" s="303"/>
      <c r="AS160" s="303"/>
      <c r="AT160" s="303"/>
      <c r="AU160" s="303"/>
      <c r="AV160" s="303"/>
      <c r="AW160" s="303"/>
      <c r="AX160" s="303"/>
      <c r="AY160" s="303"/>
      <c r="AZ160" s="303"/>
      <c r="BA160" s="303"/>
    </row>
    <row r="161" spans="1:53" ht="12.75" x14ac:dyDescent="0.2">
      <c r="A161" s="305"/>
      <c r="B161" s="303"/>
      <c r="C161" s="303"/>
      <c r="D161" s="303"/>
      <c r="E161" s="303"/>
      <c r="F161" s="303"/>
      <c r="G161" s="303"/>
      <c r="H161" s="303"/>
      <c r="I161" s="303"/>
      <c r="J161" s="303"/>
      <c r="K161" s="303"/>
      <c r="L161" s="303"/>
      <c r="M161" s="303"/>
      <c r="N161" s="303"/>
      <c r="O161" s="303"/>
      <c r="P161" s="303"/>
      <c r="Q161" s="303"/>
      <c r="R161" s="303"/>
      <c r="S161" s="303"/>
      <c r="T161" s="303"/>
      <c r="U161" s="303"/>
      <c r="V161" s="303"/>
      <c r="W161" s="303"/>
      <c r="X161" s="303"/>
      <c r="Y161" s="303"/>
      <c r="Z161" s="303"/>
      <c r="AA161" s="303"/>
      <c r="AB161" s="303"/>
      <c r="AC161" s="303"/>
      <c r="AD161" s="303"/>
      <c r="AE161" s="303"/>
      <c r="AF161" s="303"/>
      <c r="AG161" s="303"/>
      <c r="AH161" s="303"/>
      <c r="AI161" s="303"/>
      <c r="AJ161" s="303"/>
      <c r="AK161" s="303"/>
      <c r="AL161" s="303"/>
      <c r="AM161" s="303"/>
      <c r="AN161" s="303"/>
      <c r="AO161" s="303"/>
      <c r="AP161" s="303"/>
      <c r="AQ161" s="303"/>
      <c r="AR161" s="303"/>
      <c r="AS161" s="303"/>
      <c r="AT161" s="303"/>
      <c r="AU161" s="303"/>
      <c r="AV161" s="303"/>
      <c r="AW161" s="303"/>
      <c r="AX161" s="303"/>
      <c r="AY161" s="303"/>
      <c r="AZ161" s="303"/>
      <c r="BA161" s="303"/>
    </row>
    <row r="162" spans="1:53" ht="12.75" x14ac:dyDescent="0.2">
      <c r="A162" s="305"/>
      <c r="B162" s="303"/>
      <c r="C162" s="303"/>
      <c r="D162" s="303"/>
      <c r="E162" s="303"/>
      <c r="F162" s="303"/>
      <c r="G162" s="303"/>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c r="AG162" s="303"/>
      <c r="AH162" s="303"/>
      <c r="AI162" s="303"/>
      <c r="AJ162" s="303"/>
      <c r="AK162" s="303"/>
      <c r="AL162" s="303"/>
      <c r="AM162" s="303"/>
      <c r="AN162" s="303"/>
      <c r="AO162" s="303"/>
      <c r="AP162" s="303"/>
      <c r="AQ162" s="303"/>
      <c r="AR162" s="303"/>
      <c r="AS162" s="303"/>
      <c r="AT162" s="303"/>
      <c r="AU162" s="303"/>
      <c r="AV162" s="303"/>
      <c r="AW162" s="303"/>
      <c r="AX162" s="303"/>
      <c r="AY162" s="303"/>
      <c r="AZ162" s="303"/>
      <c r="BA162" s="303"/>
    </row>
    <row r="163" spans="1:53" ht="12.75" x14ac:dyDescent="0.2">
      <c r="A163" s="305"/>
      <c r="B163" s="303"/>
      <c r="C163" s="303"/>
      <c r="D163" s="303"/>
      <c r="E163" s="303"/>
      <c r="F163" s="303"/>
      <c r="G163" s="303"/>
      <c r="H163" s="303"/>
      <c r="I163" s="303"/>
      <c r="J163" s="303"/>
      <c r="K163" s="303"/>
      <c r="L163" s="303"/>
      <c r="M163" s="303"/>
      <c r="N163" s="303"/>
      <c r="O163" s="303"/>
      <c r="P163" s="303"/>
      <c r="Q163" s="303"/>
      <c r="R163" s="303"/>
      <c r="S163" s="303"/>
      <c r="T163" s="303"/>
      <c r="U163" s="303"/>
      <c r="V163" s="303"/>
      <c r="W163" s="303"/>
      <c r="X163" s="303"/>
      <c r="Y163" s="303"/>
      <c r="Z163" s="303"/>
      <c r="AA163" s="303"/>
      <c r="AB163" s="303"/>
      <c r="AC163" s="303"/>
      <c r="AD163" s="303"/>
      <c r="AE163" s="303"/>
      <c r="AF163" s="303"/>
      <c r="AG163" s="303"/>
      <c r="AH163" s="303"/>
      <c r="AI163" s="303"/>
      <c r="AJ163" s="303"/>
      <c r="AK163" s="303"/>
      <c r="AL163" s="303"/>
      <c r="AM163" s="303"/>
      <c r="AN163" s="303"/>
      <c r="AO163" s="303"/>
      <c r="AP163" s="303"/>
      <c r="AQ163" s="303"/>
      <c r="AR163" s="303"/>
      <c r="AS163" s="303"/>
      <c r="AT163" s="303"/>
      <c r="AU163" s="303"/>
      <c r="AV163" s="303"/>
      <c r="AW163" s="303"/>
      <c r="AX163" s="303"/>
      <c r="AY163" s="303"/>
      <c r="AZ163" s="303"/>
      <c r="BA163" s="303"/>
    </row>
    <row r="164" spans="1:53" ht="12.75" x14ac:dyDescent="0.2">
      <c r="A164" s="305"/>
      <c r="B164" s="303"/>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c r="AG164" s="303"/>
      <c r="AH164" s="303"/>
      <c r="AI164" s="303"/>
      <c r="AJ164" s="303"/>
      <c r="AK164" s="303"/>
      <c r="AL164" s="303"/>
      <c r="AM164" s="303"/>
      <c r="AN164" s="303"/>
      <c r="AO164" s="303"/>
      <c r="AP164" s="303"/>
      <c r="AQ164" s="303"/>
      <c r="AR164" s="303"/>
      <c r="AS164" s="303"/>
      <c r="AT164" s="303"/>
      <c r="AU164" s="303"/>
      <c r="AV164" s="303"/>
      <c r="AW164" s="303"/>
      <c r="AX164" s="303"/>
      <c r="AY164" s="303"/>
      <c r="AZ164" s="303"/>
      <c r="BA164" s="303"/>
    </row>
    <row r="165" spans="1:53" ht="12.75" x14ac:dyDescent="0.2">
      <c r="A165" s="305"/>
      <c r="B165" s="303"/>
      <c r="C165" s="303"/>
      <c r="D165" s="303"/>
      <c r="E165" s="303"/>
      <c r="F165" s="303"/>
      <c r="G165" s="303"/>
      <c r="H165" s="303"/>
      <c r="I165" s="303"/>
      <c r="J165" s="303"/>
      <c r="K165" s="303"/>
      <c r="L165" s="303"/>
      <c r="M165" s="303"/>
      <c r="N165" s="303"/>
      <c r="O165" s="303"/>
      <c r="P165" s="303"/>
      <c r="Q165" s="303"/>
      <c r="R165" s="303"/>
      <c r="S165" s="303"/>
      <c r="T165" s="303"/>
      <c r="U165" s="303"/>
      <c r="V165" s="303"/>
      <c r="W165" s="303"/>
      <c r="X165" s="303"/>
      <c r="Y165" s="303"/>
      <c r="Z165" s="303"/>
      <c r="AA165" s="303"/>
      <c r="AB165" s="303"/>
      <c r="AC165" s="303"/>
      <c r="AD165" s="303"/>
      <c r="AE165" s="303"/>
      <c r="AF165" s="303"/>
      <c r="AG165" s="303"/>
      <c r="AH165" s="303"/>
      <c r="AI165" s="303"/>
      <c r="AJ165" s="303"/>
      <c r="AK165" s="303"/>
      <c r="AL165" s="303"/>
      <c r="AM165" s="303"/>
      <c r="AN165" s="303"/>
      <c r="AO165" s="303"/>
      <c r="AP165" s="303"/>
      <c r="AQ165" s="303"/>
      <c r="AR165" s="303"/>
      <c r="AS165" s="303"/>
      <c r="AT165" s="303"/>
      <c r="AU165" s="303"/>
      <c r="AV165" s="303"/>
      <c r="AW165" s="303"/>
      <c r="AX165" s="303"/>
      <c r="AY165" s="303"/>
      <c r="AZ165" s="303"/>
      <c r="BA165" s="303"/>
    </row>
    <row r="166" spans="1:53" ht="12.75" x14ac:dyDescent="0.2">
      <c r="A166" s="305"/>
      <c r="B166" s="303"/>
      <c r="C166" s="303"/>
      <c r="D166" s="303"/>
      <c r="E166" s="303"/>
      <c r="F166" s="303"/>
      <c r="G166" s="303"/>
      <c r="H166" s="303"/>
      <c r="I166" s="303"/>
      <c r="J166" s="303"/>
      <c r="K166" s="303"/>
      <c r="L166" s="303"/>
      <c r="M166" s="303"/>
      <c r="N166" s="303"/>
      <c r="O166" s="303"/>
      <c r="P166" s="303"/>
      <c r="Q166" s="303"/>
      <c r="R166" s="303"/>
      <c r="S166" s="303"/>
      <c r="T166" s="303"/>
      <c r="U166" s="303"/>
      <c r="V166" s="303"/>
      <c r="W166" s="303"/>
      <c r="X166" s="303"/>
      <c r="Y166" s="303"/>
      <c r="Z166" s="303"/>
      <c r="AA166" s="303"/>
      <c r="AB166" s="303"/>
      <c r="AC166" s="303"/>
      <c r="AD166" s="303"/>
      <c r="AE166" s="303"/>
      <c r="AF166" s="303"/>
      <c r="AG166" s="303"/>
      <c r="AH166" s="303"/>
      <c r="AI166" s="303"/>
      <c r="AJ166" s="303"/>
      <c r="AK166" s="303"/>
      <c r="AL166" s="303"/>
      <c r="AM166" s="303"/>
      <c r="AN166" s="303"/>
      <c r="AO166" s="303"/>
      <c r="AP166" s="303"/>
      <c r="AQ166" s="303"/>
      <c r="AR166" s="303"/>
      <c r="AS166" s="303"/>
      <c r="AT166" s="303"/>
      <c r="AU166" s="303"/>
      <c r="AV166" s="303"/>
      <c r="AW166" s="303"/>
      <c r="AX166" s="303"/>
      <c r="AY166" s="303"/>
      <c r="AZ166" s="303"/>
      <c r="BA166" s="303"/>
    </row>
    <row r="167" spans="1:53" ht="12.75" x14ac:dyDescent="0.2">
      <c r="A167" s="305"/>
      <c r="B167" s="303"/>
      <c r="C167" s="303"/>
      <c r="D167" s="303"/>
      <c r="E167" s="303"/>
      <c r="F167" s="303"/>
      <c r="G167" s="303"/>
      <c r="H167" s="303"/>
      <c r="I167" s="303"/>
      <c r="J167" s="303"/>
      <c r="K167" s="303"/>
      <c r="L167" s="303"/>
      <c r="M167" s="303"/>
      <c r="N167" s="303"/>
      <c r="O167" s="303"/>
      <c r="P167" s="303"/>
      <c r="Q167" s="303"/>
      <c r="R167" s="303"/>
      <c r="S167" s="303"/>
      <c r="T167" s="303"/>
      <c r="U167" s="303"/>
      <c r="V167" s="303"/>
      <c r="W167" s="303"/>
      <c r="X167" s="303"/>
      <c r="Y167" s="303"/>
      <c r="Z167" s="303"/>
      <c r="AA167" s="303"/>
      <c r="AB167" s="303"/>
      <c r="AC167" s="303"/>
      <c r="AD167" s="303"/>
      <c r="AE167" s="303"/>
      <c r="AF167" s="303"/>
      <c r="AG167" s="303"/>
      <c r="AH167" s="303"/>
      <c r="AI167" s="303"/>
      <c r="AJ167" s="303"/>
      <c r="AK167" s="303"/>
      <c r="AL167" s="303"/>
      <c r="AM167" s="303"/>
      <c r="AN167" s="303"/>
      <c r="AO167" s="303"/>
      <c r="AP167" s="303"/>
      <c r="AQ167" s="303"/>
      <c r="AR167" s="303"/>
      <c r="AS167" s="303"/>
      <c r="AT167" s="303"/>
      <c r="AU167" s="303"/>
      <c r="AV167" s="303"/>
      <c r="AW167" s="303"/>
      <c r="AX167" s="303"/>
      <c r="AY167" s="303"/>
      <c r="AZ167" s="303"/>
      <c r="BA167" s="303"/>
    </row>
    <row r="168" spans="1:53" ht="12.75" x14ac:dyDescent="0.2">
      <c r="A168" s="305"/>
      <c r="B168" s="303"/>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303"/>
      <c r="AH168" s="303"/>
      <c r="AI168" s="303"/>
      <c r="AJ168" s="303"/>
      <c r="AK168" s="303"/>
      <c r="AL168" s="303"/>
      <c r="AM168" s="303"/>
      <c r="AN168" s="303"/>
      <c r="AO168" s="303"/>
      <c r="AP168" s="303"/>
      <c r="AQ168" s="303"/>
      <c r="AR168" s="303"/>
      <c r="AS168" s="303"/>
      <c r="AT168" s="303"/>
      <c r="AU168" s="303"/>
      <c r="AV168" s="303"/>
      <c r="AW168" s="303"/>
      <c r="AX168" s="303"/>
      <c r="AY168" s="303"/>
      <c r="AZ168" s="303"/>
      <c r="BA168" s="303"/>
    </row>
    <row r="169" spans="1:53" ht="12.75" x14ac:dyDescent="0.2">
      <c r="A169" s="305"/>
      <c r="B169" s="303"/>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c r="AG169" s="303"/>
      <c r="AH169" s="303"/>
      <c r="AI169" s="303"/>
      <c r="AJ169" s="303"/>
      <c r="AK169" s="303"/>
      <c r="AL169" s="303"/>
      <c r="AM169" s="303"/>
      <c r="AN169" s="303"/>
      <c r="AO169" s="303"/>
      <c r="AP169" s="303"/>
      <c r="AQ169" s="303"/>
      <c r="AR169" s="303"/>
      <c r="AS169" s="303"/>
      <c r="AT169" s="303"/>
      <c r="AU169" s="303"/>
      <c r="AV169" s="303"/>
      <c r="AW169" s="303"/>
      <c r="AX169" s="303"/>
      <c r="AY169" s="303"/>
      <c r="AZ169" s="303"/>
      <c r="BA169" s="303"/>
    </row>
    <row r="170" spans="1:53" ht="12.75" x14ac:dyDescent="0.2">
      <c r="A170" s="305"/>
      <c r="B170" s="303"/>
      <c r="C170" s="303"/>
      <c r="D170" s="303"/>
      <c r="E170" s="303"/>
      <c r="F170" s="303"/>
      <c r="G170" s="303"/>
      <c r="H170" s="303"/>
      <c r="I170" s="303"/>
      <c r="J170" s="303"/>
      <c r="K170" s="303"/>
      <c r="L170" s="303"/>
      <c r="M170" s="303"/>
      <c r="N170" s="303"/>
      <c r="O170" s="303"/>
      <c r="P170" s="303"/>
      <c r="Q170" s="303"/>
      <c r="R170" s="303"/>
      <c r="S170" s="303"/>
      <c r="T170" s="303"/>
      <c r="U170" s="303"/>
      <c r="V170" s="303"/>
      <c r="W170" s="303"/>
      <c r="X170" s="303"/>
      <c r="Y170" s="303"/>
      <c r="Z170" s="303"/>
      <c r="AA170" s="303"/>
      <c r="AB170" s="303"/>
      <c r="AC170" s="303"/>
      <c r="AD170" s="303"/>
      <c r="AE170" s="303"/>
      <c r="AF170" s="303"/>
      <c r="AG170" s="303"/>
      <c r="AH170" s="303"/>
      <c r="AI170" s="303"/>
      <c r="AJ170" s="303"/>
      <c r="AK170" s="303"/>
      <c r="AL170" s="303"/>
      <c r="AM170" s="303"/>
      <c r="AN170" s="303"/>
      <c r="AO170" s="303"/>
      <c r="AP170" s="303"/>
      <c r="AQ170" s="303"/>
      <c r="AR170" s="303"/>
      <c r="AS170" s="303"/>
      <c r="AT170" s="303"/>
      <c r="AU170" s="303"/>
      <c r="AV170" s="303"/>
      <c r="AW170" s="303"/>
      <c r="AX170" s="303"/>
      <c r="AY170" s="303"/>
      <c r="AZ170" s="303"/>
      <c r="BA170" s="303"/>
    </row>
    <row r="171" spans="1:53" ht="12.75" x14ac:dyDescent="0.2">
      <c r="A171" s="305"/>
      <c r="B171" s="303"/>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c r="AG171" s="303"/>
      <c r="AH171" s="303"/>
      <c r="AI171" s="303"/>
      <c r="AJ171" s="303"/>
      <c r="AK171" s="303"/>
      <c r="AL171" s="303"/>
      <c r="AM171" s="303"/>
      <c r="AN171" s="303"/>
      <c r="AO171" s="303"/>
      <c r="AP171" s="303"/>
      <c r="AQ171" s="303"/>
      <c r="AR171" s="303"/>
      <c r="AS171" s="303"/>
      <c r="AT171" s="303"/>
      <c r="AU171" s="303"/>
      <c r="AV171" s="303"/>
      <c r="AW171" s="303"/>
      <c r="AX171" s="303"/>
      <c r="AY171" s="303"/>
      <c r="AZ171" s="303"/>
      <c r="BA171" s="303"/>
    </row>
    <row r="172" spans="1:53" ht="12.75" x14ac:dyDescent="0.2">
      <c r="A172" s="305"/>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AG172" s="303"/>
      <c r="AH172" s="303"/>
      <c r="AI172" s="303"/>
      <c r="AJ172" s="303"/>
      <c r="AK172" s="303"/>
      <c r="AL172" s="303"/>
      <c r="AM172" s="303"/>
      <c r="AN172" s="303"/>
      <c r="AO172" s="303"/>
      <c r="AP172" s="303"/>
      <c r="AQ172" s="303"/>
      <c r="AR172" s="303"/>
      <c r="AS172" s="303"/>
      <c r="AT172" s="303"/>
      <c r="AU172" s="303"/>
      <c r="AV172" s="303"/>
      <c r="AW172" s="303"/>
      <c r="AX172" s="303"/>
      <c r="AY172" s="303"/>
      <c r="AZ172" s="303"/>
      <c r="BA172" s="303"/>
    </row>
    <row r="173" spans="1:53" ht="12.75" x14ac:dyDescent="0.2">
      <c r="A173" s="305"/>
      <c r="B173" s="303"/>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AG173" s="303"/>
      <c r="AH173" s="303"/>
      <c r="AI173" s="303"/>
      <c r="AJ173" s="303"/>
      <c r="AK173" s="303"/>
      <c r="AL173" s="303"/>
      <c r="AM173" s="303"/>
      <c r="AN173" s="303"/>
      <c r="AO173" s="303"/>
      <c r="AP173" s="303"/>
      <c r="AQ173" s="303"/>
      <c r="AR173" s="303"/>
      <c r="AS173" s="303"/>
      <c r="AT173" s="303"/>
      <c r="AU173" s="303"/>
      <c r="AV173" s="303"/>
      <c r="AW173" s="303"/>
      <c r="AX173" s="303"/>
      <c r="AY173" s="303"/>
      <c r="AZ173" s="303"/>
      <c r="BA173" s="303"/>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SheetLayoutView="70" workbookViewId="0">
      <selection activeCell="I26" sqref="I26"/>
    </sheetView>
  </sheetViews>
  <sheetFormatPr defaultRowHeight="15.75" x14ac:dyDescent="0.25"/>
  <cols>
    <col min="1" max="1" width="9.140625" style="57"/>
    <col min="2" max="2" width="37.7109375" style="57" customWidth="1"/>
    <col min="3" max="6" width="16.85546875" style="57" customWidth="1"/>
    <col min="7" max="8" width="16.85546875" style="57" hidden="1" customWidth="1"/>
    <col min="9" max="9" width="17.42578125" style="57" customWidth="1"/>
    <col min="10"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365" t="str">
        <f>'2. паспорт  ТП'!A4:S4</f>
        <v>Год раскрытия информации: 2023 год</v>
      </c>
      <c r="B5" s="365"/>
      <c r="C5" s="365"/>
      <c r="D5" s="365"/>
      <c r="E5" s="365"/>
      <c r="F5" s="365"/>
      <c r="G5" s="365"/>
      <c r="H5" s="365"/>
      <c r="I5" s="365"/>
      <c r="J5" s="365"/>
      <c r="K5" s="365"/>
      <c r="L5" s="365"/>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5"/>
    </row>
    <row r="7" spans="1:44" ht="18.75" x14ac:dyDescent="0.25">
      <c r="A7" s="377" t="s">
        <v>7</v>
      </c>
      <c r="B7" s="377"/>
      <c r="C7" s="377"/>
      <c r="D7" s="377"/>
      <c r="E7" s="377"/>
      <c r="F7" s="377"/>
      <c r="G7" s="377"/>
      <c r="H7" s="377"/>
      <c r="I7" s="377"/>
      <c r="J7" s="377"/>
      <c r="K7" s="377"/>
      <c r="L7" s="377"/>
    </row>
    <row r="8" spans="1:44" ht="18.75" x14ac:dyDescent="0.25">
      <c r="A8" s="377"/>
      <c r="B8" s="377"/>
      <c r="C8" s="377"/>
      <c r="D8" s="377"/>
      <c r="E8" s="377"/>
      <c r="F8" s="377"/>
      <c r="G8" s="377"/>
      <c r="H8" s="377"/>
      <c r="I8" s="377"/>
      <c r="J8" s="377"/>
      <c r="K8" s="377"/>
      <c r="L8" s="377"/>
    </row>
    <row r="9" spans="1:44" x14ac:dyDescent="0.25">
      <c r="A9" s="372" t="str">
        <f>'1. паспорт местоположение'!A9:C9</f>
        <v>Акционерное общество "Россети Янтарь"</v>
      </c>
      <c r="B9" s="372"/>
      <c r="C9" s="372"/>
      <c r="D9" s="372"/>
      <c r="E9" s="372"/>
      <c r="F9" s="372"/>
      <c r="G9" s="372"/>
      <c r="H9" s="372"/>
      <c r="I9" s="372"/>
      <c r="J9" s="372"/>
      <c r="K9" s="372"/>
      <c r="L9" s="372"/>
    </row>
    <row r="10" spans="1:44" x14ac:dyDescent="0.25">
      <c r="A10" s="373" t="s">
        <v>6</v>
      </c>
      <c r="B10" s="373"/>
      <c r="C10" s="373"/>
      <c r="D10" s="373"/>
      <c r="E10" s="373"/>
      <c r="F10" s="373"/>
      <c r="G10" s="373"/>
      <c r="H10" s="373"/>
      <c r="I10" s="373"/>
      <c r="J10" s="373"/>
      <c r="K10" s="373"/>
      <c r="L10" s="373"/>
    </row>
    <row r="11" spans="1:44" ht="18.75" x14ac:dyDescent="0.25">
      <c r="A11" s="377"/>
      <c r="B11" s="377"/>
      <c r="C11" s="377"/>
      <c r="D11" s="377"/>
      <c r="E11" s="377"/>
      <c r="F11" s="377"/>
      <c r="G11" s="377"/>
      <c r="H11" s="377"/>
      <c r="I11" s="377"/>
      <c r="J11" s="377"/>
      <c r="K11" s="377"/>
      <c r="L11" s="377"/>
    </row>
    <row r="12" spans="1:44" x14ac:dyDescent="0.25">
      <c r="A12" s="372" t="str">
        <f>'1. паспорт местоположение'!A12:C12</f>
        <v>F_obj_111001_3099</v>
      </c>
      <c r="B12" s="372"/>
      <c r="C12" s="372"/>
      <c r="D12" s="372"/>
      <c r="E12" s="372"/>
      <c r="F12" s="372"/>
      <c r="G12" s="372"/>
      <c r="H12" s="372"/>
      <c r="I12" s="372"/>
      <c r="J12" s="372"/>
      <c r="K12" s="372"/>
      <c r="L12" s="372"/>
    </row>
    <row r="13" spans="1:44" x14ac:dyDescent="0.25">
      <c r="A13" s="373" t="s">
        <v>5</v>
      </c>
      <c r="B13" s="373"/>
      <c r="C13" s="373"/>
      <c r="D13" s="373"/>
      <c r="E13" s="373"/>
      <c r="F13" s="373"/>
      <c r="G13" s="373"/>
      <c r="H13" s="373"/>
      <c r="I13" s="373"/>
      <c r="J13" s="373"/>
      <c r="K13" s="373"/>
      <c r="L13" s="373"/>
    </row>
    <row r="14" spans="1:44" ht="18.75" x14ac:dyDescent="0.25">
      <c r="A14" s="378"/>
      <c r="B14" s="378"/>
      <c r="C14" s="378"/>
      <c r="D14" s="378"/>
      <c r="E14" s="378"/>
      <c r="F14" s="378"/>
      <c r="G14" s="378"/>
      <c r="H14" s="378"/>
      <c r="I14" s="378"/>
      <c r="J14" s="378"/>
      <c r="K14" s="378"/>
      <c r="L14" s="378"/>
    </row>
    <row r="15" spans="1:44" ht="36" customHeight="1" x14ac:dyDescent="0.25">
      <c r="A15" s="406" t="str">
        <f>'1. паспорт местоположение'!A15</f>
        <v>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6"/>
      <c r="C15" s="406"/>
      <c r="D15" s="406"/>
      <c r="E15" s="406"/>
      <c r="F15" s="406"/>
      <c r="G15" s="406"/>
      <c r="H15" s="406"/>
      <c r="I15" s="406"/>
      <c r="J15" s="406"/>
      <c r="K15" s="406"/>
      <c r="L15" s="406"/>
    </row>
    <row r="16" spans="1:44" x14ac:dyDescent="0.25">
      <c r="A16" s="373" t="s">
        <v>4</v>
      </c>
      <c r="B16" s="373"/>
      <c r="C16" s="373"/>
      <c r="D16" s="373"/>
      <c r="E16" s="373"/>
      <c r="F16" s="373"/>
      <c r="G16" s="373"/>
      <c r="H16" s="373"/>
      <c r="I16" s="373"/>
      <c r="J16" s="373"/>
      <c r="K16" s="373"/>
      <c r="L16" s="373"/>
    </row>
    <row r="17" spans="1:12" ht="15.75" customHeight="1" x14ac:dyDescent="0.25">
      <c r="L17" s="82"/>
    </row>
    <row r="18" spans="1:12" x14ac:dyDescent="0.25">
      <c r="K18" s="81"/>
    </row>
    <row r="19" spans="1:12" ht="15.75" customHeight="1" x14ac:dyDescent="0.25">
      <c r="A19" s="431" t="s">
        <v>497</v>
      </c>
      <c r="B19" s="431"/>
      <c r="C19" s="431"/>
      <c r="D19" s="431"/>
      <c r="E19" s="431"/>
      <c r="F19" s="431"/>
      <c r="G19" s="431"/>
      <c r="H19" s="431"/>
      <c r="I19" s="431"/>
      <c r="J19" s="431"/>
      <c r="K19" s="431"/>
      <c r="L19" s="431"/>
    </row>
    <row r="20" spans="1:12" x14ac:dyDescent="0.25">
      <c r="A20" s="59"/>
      <c r="B20" s="59"/>
      <c r="C20" s="80"/>
      <c r="D20" s="80"/>
      <c r="E20" s="80"/>
      <c r="F20" s="80"/>
      <c r="G20" s="80"/>
      <c r="H20" s="80"/>
      <c r="I20" s="80"/>
      <c r="J20" s="80"/>
      <c r="K20" s="80"/>
      <c r="L20" s="80"/>
    </row>
    <row r="21" spans="1:12" ht="28.5" customHeight="1" x14ac:dyDescent="0.25">
      <c r="A21" s="432" t="s">
        <v>223</v>
      </c>
      <c r="B21" s="432" t="s">
        <v>222</v>
      </c>
      <c r="C21" s="438" t="s">
        <v>427</v>
      </c>
      <c r="D21" s="438"/>
      <c r="E21" s="438"/>
      <c r="F21" s="438"/>
      <c r="G21" s="438"/>
      <c r="H21" s="438"/>
      <c r="I21" s="433" t="s">
        <v>221</v>
      </c>
      <c r="J21" s="435" t="s">
        <v>429</v>
      </c>
      <c r="K21" s="432" t="s">
        <v>220</v>
      </c>
      <c r="L21" s="434" t="s">
        <v>428</v>
      </c>
    </row>
    <row r="22" spans="1:12" ht="58.5" customHeight="1" x14ac:dyDescent="0.25">
      <c r="A22" s="432"/>
      <c r="B22" s="432"/>
      <c r="C22" s="432" t="s">
        <v>2</v>
      </c>
      <c r="D22" s="432"/>
      <c r="E22" s="432" t="s">
        <v>9</v>
      </c>
      <c r="F22" s="432"/>
      <c r="G22" s="432" t="s">
        <v>184</v>
      </c>
      <c r="H22" s="432"/>
      <c r="I22" s="433"/>
      <c r="J22" s="436"/>
      <c r="K22" s="432"/>
      <c r="L22" s="434"/>
    </row>
    <row r="23" spans="1:12" ht="31.5" x14ac:dyDescent="0.25">
      <c r="A23" s="432"/>
      <c r="B23" s="432"/>
      <c r="C23" s="79" t="s">
        <v>219</v>
      </c>
      <c r="D23" s="79" t="s">
        <v>218</v>
      </c>
      <c r="E23" s="79" t="s">
        <v>219</v>
      </c>
      <c r="F23" s="79" t="s">
        <v>218</v>
      </c>
      <c r="G23" s="79" t="s">
        <v>219</v>
      </c>
      <c r="H23" s="79" t="s">
        <v>218</v>
      </c>
      <c r="I23" s="433"/>
      <c r="J23" s="437"/>
      <c r="K23" s="432"/>
      <c r="L23" s="434"/>
    </row>
    <row r="24" spans="1:12" x14ac:dyDescent="0.25">
      <c r="A24" s="64">
        <v>1</v>
      </c>
      <c r="B24" s="64">
        <v>2</v>
      </c>
      <c r="C24" s="79">
        <v>3</v>
      </c>
      <c r="D24" s="79">
        <v>4</v>
      </c>
      <c r="E24" s="79">
        <v>5</v>
      </c>
      <c r="F24" s="79">
        <v>6</v>
      </c>
      <c r="G24" s="79">
        <v>7</v>
      </c>
      <c r="H24" s="79">
        <v>8</v>
      </c>
      <c r="I24" s="79">
        <v>9</v>
      </c>
      <c r="J24" s="79">
        <v>10</v>
      </c>
      <c r="K24" s="79">
        <v>11</v>
      </c>
      <c r="L24" s="79">
        <v>12</v>
      </c>
    </row>
    <row r="25" spans="1:12" x14ac:dyDescent="0.25">
      <c r="A25" s="74">
        <v>1</v>
      </c>
      <c r="B25" s="75" t="s">
        <v>217</v>
      </c>
      <c r="C25" s="205"/>
      <c r="D25" s="205"/>
      <c r="E25" s="77"/>
      <c r="F25" s="77"/>
      <c r="G25" s="205"/>
      <c r="H25" s="205"/>
      <c r="I25" s="77"/>
      <c r="J25" s="77"/>
      <c r="K25" s="72"/>
      <c r="L25" s="90"/>
    </row>
    <row r="26" spans="1:12" ht="21.75" customHeight="1" x14ac:dyDescent="0.25">
      <c r="A26" s="74" t="s">
        <v>216</v>
      </c>
      <c r="B26" s="78" t="s">
        <v>434</v>
      </c>
      <c r="C26" s="318" t="s">
        <v>534</v>
      </c>
      <c r="D26" s="318" t="s">
        <v>534</v>
      </c>
      <c r="E26" s="135" t="s">
        <v>534</v>
      </c>
      <c r="F26" s="135" t="s">
        <v>534</v>
      </c>
      <c r="G26" s="318" t="s">
        <v>534</v>
      </c>
      <c r="H26" s="318" t="s">
        <v>534</v>
      </c>
      <c r="I26" s="135"/>
      <c r="J26" s="135"/>
      <c r="K26" s="72"/>
      <c r="L26" s="72"/>
    </row>
    <row r="27" spans="1:12" s="60" customFormat="1" ht="39" customHeight="1" x14ac:dyDescent="0.25">
      <c r="A27" s="74" t="s">
        <v>215</v>
      </c>
      <c r="B27" s="78" t="s">
        <v>436</v>
      </c>
      <c r="C27" s="318" t="s">
        <v>534</v>
      </c>
      <c r="D27" s="318" t="s">
        <v>534</v>
      </c>
      <c r="E27" s="135" t="s">
        <v>534</v>
      </c>
      <c r="F27" s="135" t="s">
        <v>534</v>
      </c>
      <c r="G27" s="318" t="s">
        <v>534</v>
      </c>
      <c r="H27" s="318" t="s">
        <v>534</v>
      </c>
      <c r="I27" s="135"/>
      <c r="J27" s="135"/>
      <c r="K27" s="72"/>
      <c r="L27" s="72"/>
    </row>
    <row r="28" spans="1:12" s="60" customFormat="1" ht="70.5" customHeight="1" x14ac:dyDescent="0.25">
      <c r="A28" s="74" t="s">
        <v>435</v>
      </c>
      <c r="B28" s="78" t="s">
        <v>440</v>
      </c>
      <c r="C28" s="318" t="s">
        <v>534</v>
      </c>
      <c r="D28" s="318" t="s">
        <v>534</v>
      </c>
      <c r="E28" s="135" t="s">
        <v>534</v>
      </c>
      <c r="F28" s="135" t="s">
        <v>534</v>
      </c>
      <c r="G28" s="318" t="s">
        <v>534</v>
      </c>
      <c r="H28" s="318" t="s">
        <v>534</v>
      </c>
      <c r="I28" s="135"/>
      <c r="J28" s="135"/>
      <c r="K28" s="72"/>
      <c r="L28" s="72"/>
    </row>
    <row r="29" spans="1:12" s="60" customFormat="1" ht="54" customHeight="1" x14ac:dyDescent="0.25">
      <c r="A29" s="74" t="s">
        <v>214</v>
      </c>
      <c r="B29" s="78" t="s">
        <v>439</v>
      </c>
      <c r="C29" s="318" t="s">
        <v>534</v>
      </c>
      <c r="D29" s="318" t="s">
        <v>534</v>
      </c>
      <c r="E29" s="135" t="s">
        <v>534</v>
      </c>
      <c r="F29" s="135" t="s">
        <v>534</v>
      </c>
      <c r="G29" s="318" t="s">
        <v>534</v>
      </c>
      <c r="H29" s="318" t="s">
        <v>534</v>
      </c>
      <c r="I29" s="135"/>
      <c r="J29" s="135"/>
      <c r="K29" s="72"/>
      <c r="L29" s="72"/>
    </row>
    <row r="30" spans="1:12" s="60" customFormat="1" ht="42" customHeight="1" x14ac:dyDescent="0.25">
      <c r="A30" s="74" t="s">
        <v>213</v>
      </c>
      <c r="B30" s="78" t="s">
        <v>441</v>
      </c>
      <c r="C30" s="318" t="s">
        <v>534</v>
      </c>
      <c r="D30" s="318" t="s">
        <v>534</v>
      </c>
      <c r="E30" s="135" t="s">
        <v>534</v>
      </c>
      <c r="F30" s="135" t="s">
        <v>534</v>
      </c>
      <c r="G30" s="318" t="s">
        <v>534</v>
      </c>
      <c r="H30" s="318" t="s">
        <v>534</v>
      </c>
      <c r="I30" s="135"/>
      <c r="J30" s="135"/>
      <c r="K30" s="72"/>
      <c r="L30" s="72"/>
    </row>
    <row r="31" spans="1:12" s="60" customFormat="1" ht="37.5" customHeight="1" x14ac:dyDescent="0.25">
      <c r="A31" s="74" t="s">
        <v>212</v>
      </c>
      <c r="B31" s="73" t="s">
        <v>437</v>
      </c>
      <c r="C31" s="320">
        <v>44524</v>
      </c>
      <c r="D31" s="320">
        <v>44524</v>
      </c>
      <c r="E31" s="320">
        <v>44524</v>
      </c>
      <c r="F31" s="320">
        <v>44524</v>
      </c>
      <c r="G31" s="320">
        <v>44524</v>
      </c>
      <c r="H31" s="320">
        <v>44524</v>
      </c>
      <c r="I31" s="135">
        <v>100</v>
      </c>
      <c r="J31" s="77"/>
      <c r="K31" s="72"/>
      <c r="L31" s="72"/>
    </row>
    <row r="32" spans="1:12" s="60" customFormat="1" ht="31.5" x14ac:dyDescent="0.25">
      <c r="A32" s="74" t="s">
        <v>210</v>
      </c>
      <c r="B32" s="73" t="s">
        <v>442</v>
      </c>
      <c r="C32" s="320">
        <v>44576</v>
      </c>
      <c r="D32" s="320">
        <v>44706</v>
      </c>
      <c r="E32" s="320">
        <v>44576</v>
      </c>
      <c r="F32" s="320">
        <v>44706</v>
      </c>
      <c r="G32" s="320">
        <v>44576</v>
      </c>
      <c r="H32" s="320">
        <v>44706</v>
      </c>
      <c r="I32" s="135">
        <v>100</v>
      </c>
      <c r="J32" s="135"/>
      <c r="K32" s="72"/>
      <c r="L32" s="72"/>
    </row>
    <row r="33" spans="1:12" s="60" customFormat="1" ht="37.5" customHeight="1" x14ac:dyDescent="0.25">
      <c r="A33" s="74" t="s">
        <v>453</v>
      </c>
      <c r="B33" s="73" t="s">
        <v>374</v>
      </c>
      <c r="C33" s="318" t="s">
        <v>534</v>
      </c>
      <c r="D33" s="318" t="s">
        <v>534</v>
      </c>
      <c r="E33" s="135" t="s">
        <v>534</v>
      </c>
      <c r="F33" s="135" t="s">
        <v>534</v>
      </c>
      <c r="G33" s="318" t="s">
        <v>534</v>
      </c>
      <c r="H33" s="318" t="s">
        <v>534</v>
      </c>
      <c r="I33" s="135"/>
      <c r="J33" s="135"/>
      <c r="K33" s="72"/>
      <c r="L33" s="72"/>
    </row>
    <row r="34" spans="1:12" s="60" customFormat="1" ht="47.25" customHeight="1" x14ac:dyDescent="0.25">
      <c r="A34" s="74" t="s">
        <v>454</v>
      </c>
      <c r="B34" s="73" t="s">
        <v>446</v>
      </c>
      <c r="C34" s="318" t="s">
        <v>534</v>
      </c>
      <c r="D34" s="318" t="s">
        <v>534</v>
      </c>
      <c r="E34" s="135" t="s">
        <v>534</v>
      </c>
      <c r="F34" s="135" t="s">
        <v>534</v>
      </c>
      <c r="G34" s="318" t="s">
        <v>534</v>
      </c>
      <c r="H34" s="318" t="s">
        <v>534</v>
      </c>
      <c r="I34" s="135"/>
      <c r="J34" s="135"/>
      <c r="K34" s="76"/>
      <c r="L34" s="72"/>
    </row>
    <row r="35" spans="1:12" s="60" customFormat="1" ht="49.5" customHeight="1" x14ac:dyDescent="0.25">
      <c r="A35" s="74" t="s">
        <v>455</v>
      </c>
      <c r="B35" s="73" t="s">
        <v>211</v>
      </c>
      <c r="C35" s="320">
        <v>44727</v>
      </c>
      <c r="D35" s="320">
        <v>44727</v>
      </c>
      <c r="E35" s="320">
        <v>44727</v>
      </c>
      <c r="F35" s="320">
        <v>44727</v>
      </c>
      <c r="G35" s="320">
        <v>44727</v>
      </c>
      <c r="H35" s="320">
        <v>44727</v>
      </c>
      <c r="I35" s="135">
        <v>100</v>
      </c>
      <c r="J35" s="135"/>
      <c r="K35" s="76"/>
      <c r="L35" s="72"/>
    </row>
    <row r="36" spans="1:12" ht="37.5" customHeight="1" x14ac:dyDescent="0.25">
      <c r="A36" s="74" t="s">
        <v>456</v>
      </c>
      <c r="B36" s="73" t="s">
        <v>438</v>
      </c>
      <c r="C36" s="318" t="s">
        <v>534</v>
      </c>
      <c r="D36" s="318" t="s">
        <v>534</v>
      </c>
      <c r="E36" s="135" t="s">
        <v>534</v>
      </c>
      <c r="F36" s="135" t="s">
        <v>534</v>
      </c>
      <c r="G36" s="318" t="s">
        <v>534</v>
      </c>
      <c r="H36" s="318" t="s">
        <v>534</v>
      </c>
      <c r="I36" s="135"/>
      <c r="J36" s="135"/>
      <c r="K36" s="72"/>
      <c r="L36" s="72"/>
    </row>
    <row r="37" spans="1:12" x14ac:dyDescent="0.25">
      <c r="A37" s="74" t="s">
        <v>457</v>
      </c>
      <c r="B37" s="73" t="s">
        <v>209</v>
      </c>
      <c r="C37" s="320">
        <v>44576</v>
      </c>
      <c r="D37" s="320">
        <v>44706</v>
      </c>
      <c r="E37" s="137">
        <v>44576</v>
      </c>
      <c r="F37" s="137">
        <v>44706</v>
      </c>
      <c r="G37" s="320">
        <v>44576</v>
      </c>
      <c r="H37" s="320">
        <v>44706</v>
      </c>
      <c r="I37" s="135">
        <v>100</v>
      </c>
      <c r="J37" s="138"/>
      <c r="K37" s="72"/>
      <c r="L37" s="72"/>
    </row>
    <row r="38" spans="1:12" x14ac:dyDescent="0.25">
      <c r="A38" s="74" t="s">
        <v>458</v>
      </c>
      <c r="B38" s="75" t="s">
        <v>208</v>
      </c>
      <c r="C38" s="321"/>
      <c r="D38" s="321"/>
      <c r="E38" s="136"/>
      <c r="F38" s="136"/>
      <c r="G38" s="321"/>
      <c r="H38" s="321"/>
      <c r="I38" s="136"/>
      <c r="J38" s="136"/>
      <c r="K38" s="72"/>
      <c r="L38" s="72"/>
    </row>
    <row r="39" spans="1:12" ht="63" x14ac:dyDescent="0.25">
      <c r="A39" s="74">
        <v>2</v>
      </c>
      <c r="B39" s="73" t="s">
        <v>443</v>
      </c>
      <c r="C39" s="320">
        <v>44840</v>
      </c>
      <c r="D39" s="320">
        <v>44840</v>
      </c>
      <c r="E39" s="320">
        <v>44840</v>
      </c>
      <c r="F39" s="320">
        <v>44840</v>
      </c>
      <c r="G39" s="320">
        <v>44840</v>
      </c>
      <c r="H39" s="320">
        <v>44840</v>
      </c>
      <c r="I39" s="318">
        <v>100</v>
      </c>
      <c r="J39" s="318"/>
      <c r="K39" s="72"/>
      <c r="L39" s="72"/>
    </row>
    <row r="40" spans="1:12" ht="33.75" customHeight="1" x14ac:dyDescent="0.25">
      <c r="A40" s="74" t="s">
        <v>207</v>
      </c>
      <c r="B40" s="73" t="s">
        <v>445</v>
      </c>
      <c r="C40" s="318" t="s">
        <v>534</v>
      </c>
      <c r="D40" s="318" t="s">
        <v>534</v>
      </c>
      <c r="E40" s="318" t="s">
        <v>534</v>
      </c>
      <c r="F40" s="318" t="s">
        <v>534</v>
      </c>
      <c r="G40" s="318" t="s">
        <v>534</v>
      </c>
      <c r="H40" s="318" t="s">
        <v>534</v>
      </c>
      <c r="I40" s="136"/>
      <c r="J40" s="136"/>
      <c r="K40" s="72"/>
      <c r="L40" s="72"/>
    </row>
    <row r="41" spans="1:12" ht="63" customHeight="1" x14ac:dyDescent="0.25">
      <c r="A41" s="74" t="s">
        <v>206</v>
      </c>
      <c r="B41" s="75" t="s">
        <v>528</v>
      </c>
      <c r="C41" s="319"/>
      <c r="D41" s="319"/>
      <c r="E41" s="319"/>
      <c r="F41" s="319"/>
      <c r="G41" s="319"/>
      <c r="H41" s="319"/>
      <c r="I41" s="136"/>
      <c r="J41" s="136"/>
      <c r="K41" s="72"/>
      <c r="L41" s="72"/>
    </row>
    <row r="42" spans="1:12" ht="58.5" customHeight="1" x14ac:dyDescent="0.25">
      <c r="A42" s="74">
        <v>3</v>
      </c>
      <c r="B42" s="73" t="s">
        <v>444</v>
      </c>
      <c r="C42" s="318" t="s">
        <v>534</v>
      </c>
      <c r="D42" s="318" t="s">
        <v>534</v>
      </c>
      <c r="E42" s="318" t="s">
        <v>534</v>
      </c>
      <c r="F42" s="318" t="s">
        <v>534</v>
      </c>
      <c r="G42" s="318" t="s">
        <v>534</v>
      </c>
      <c r="H42" s="318" t="s">
        <v>534</v>
      </c>
      <c r="I42" s="135"/>
      <c r="J42" s="135"/>
      <c r="K42" s="72"/>
      <c r="L42" s="72"/>
    </row>
    <row r="43" spans="1:12" ht="34.5" customHeight="1" x14ac:dyDescent="0.25">
      <c r="A43" s="74" t="s">
        <v>205</v>
      </c>
      <c r="B43" s="73" t="s">
        <v>203</v>
      </c>
      <c r="C43" s="318" t="s">
        <v>534</v>
      </c>
      <c r="D43" s="318" t="s">
        <v>534</v>
      </c>
      <c r="E43" s="318" t="s">
        <v>534</v>
      </c>
      <c r="F43" s="318" t="s">
        <v>534</v>
      </c>
      <c r="G43" s="318" t="s">
        <v>534</v>
      </c>
      <c r="H43" s="318" t="s">
        <v>534</v>
      </c>
      <c r="I43" s="136"/>
      <c r="J43" s="136"/>
      <c r="K43" s="72"/>
      <c r="L43" s="72"/>
    </row>
    <row r="44" spans="1:12" ht="24.75" customHeight="1" x14ac:dyDescent="0.25">
      <c r="A44" s="74" t="s">
        <v>204</v>
      </c>
      <c r="B44" s="73" t="s">
        <v>201</v>
      </c>
      <c r="C44" s="320">
        <v>44840</v>
      </c>
      <c r="D44" s="320">
        <v>44921</v>
      </c>
      <c r="E44" s="320">
        <v>44896</v>
      </c>
      <c r="F44" s="353">
        <v>44918</v>
      </c>
      <c r="G44" s="320">
        <v>44840</v>
      </c>
      <c r="H44" s="320">
        <v>44921</v>
      </c>
      <c r="I44" s="318">
        <v>100</v>
      </c>
      <c r="J44" s="318"/>
      <c r="K44" s="72"/>
      <c r="L44" s="72"/>
    </row>
    <row r="45" spans="1:12" ht="90.75" customHeight="1" x14ac:dyDescent="0.25">
      <c r="A45" s="74" t="s">
        <v>202</v>
      </c>
      <c r="B45" s="73" t="s">
        <v>449</v>
      </c>
      <c r="C45" s="318" t="s">
        <v>534</v>
      </c>
      <c r="D45" s="318" t="s">
        <v>534</v>
      </c>
      <c r="E45" s="318" t="s">
        <v>534</v>
      </c>
      <c r="F45" s="318" t="s">
        <v>534</v>
      </c>
      <c r="G45" s="318" t="s">
        <v>534</v>
      </c>
      <c r="H45" s="318" t="s">
        <v>534</v>
      </c>
      <c r="I45" s="135"/>
      <c r="J45" s="135"/>
      <c r="K45" s="72"/>
      <c r="L45" s="72"/>
    </row>
    <row r="46" spans="1:12" ht="167.25" customHeight="1" x14ac:dyDescent="0.25">
      <c r="A46" s="74" t="s">
        <v>200</v>
      </c>
      <c r="B46" s="73" t="s">
        <v>447</v>
      </c>
      <c r="C46" s="318" t="s">
        <v>534</v>
      </c>
      <c r="D46" s="318" t="s">
        <v>534</v>
      </c>
      <c r="E46" s="318" t="s">
        <v>534</v>
      </c>
      <c r="F46" s="318" t="s">
        <v>534</v>
      </c>
      <c r="G46" s="318" t="s">
        <v>534</v>
      </c>
      <c r="H46" s="318" t="s">
        <v>534</v>
      </c>
      <c r="I46" s="135"/>
      <c r="J46" s="135"/>
      <c r="K46" s="72"/>
      <c r="L46" s="72"/>
    </row>
    <row r="47" spans="1:12" ht="30.75" customHeight="1" x14ac:dyDescent="0.25">
      <c r="A47" s="74" t="s">
        <v>198</v>
      </c>
      <c r="B47" s="73" t="s">
        <v>199</v>
      </c>
      <c r="C47" s="320">
        <v>44921</v>
      </c>
      <c r="D47" s="320">
        <v>44925</v>
      </c>
      <c r="E47" s="320">
        <v>44921</v>
      </c>
      <c r="F47" s="320">
        <v>44924</v>
      </c>
      <c r="G47" s="320">
        <v>44921</v>
      </c>
      <c r="H47" s="320">
        <v>44925</v>
      </c>
      <c r="I47" s="318">
        <v>100</v>
      </c>
      <c r="J47" s="318"/>
      <c r="K47" s="72"/>
      <c r="L47" s="72"/>
    </row>
    <row r="48" spans="1:12" ht="37.5" customHeight="1" x14ac:dyDescent="0.25">
      <c r="A48" s="74" t="s">
        <v>459</v>
      </c>
      <c r="B48" s="75" t="s">
        <v>197</v>
      </c>
      <c r="C48" s="319"/>
      <c r="D48" s="319"/>
      <c r="E48" s="136"/>
      <c r="F48" s="136"/>
      <c r="G48" s="319"/>
      <c r="H48" s="319"/>
      <c r="I48" s="136"/>
      <c r="J48" s="136"/>
      <c r="K48" s="72"/>
      <c r="L48" s="72"/>
    </row>
    <row r="49" spans="1:12" ht="35.25" customHeight="1" x14ac:dyDescent="0.25">
      <c r="A49" s="74">
        <v>4</v>
      </c>
      <c r="B49" s="73" t="s">
        <v>195</v>
      </c>
      <c r="C49" s="318" t="s">
        <v>534</v>
      </c>
      <c r="D49" s="318" t="s">
        <v>534</v>
      </c>
      <c r="E49" s="320">
        <v>44921</v>
      </c>
      <c r="F49" s="320">
        <v>44924</v>
      </c>
      <c r="G49" s="318" t="s">
        <v>534</v>
      </c>
      <c r="H49" s="318" t="s">
        <v>534</v>
      </c>
      <c r="I49" s="318">
        <v>100</v>
      </c>
      <c r="J49" s="318"/>
      <c r="K49" s="72"/>
      <c r="L49" s="72"/>
    </row>
    <row r="50" spans="1:12" ht="86.25" customHeight="1" x14ac:dyDescent="0.25">
      <c r="A50" s="74" t="s">
        <v>196</v>
      </c>
      <c r="B50" s="73" t="s">
        <v>448</v>
      </c>
      <c r="C50" s="320">
        <v>44896</v>
      </c>
      <c r="D50" s="320">
        <v>44926</v>
      </c>
      <c r="E50" s="320">
        <v>44926</v>
      </c>
      <c r="F50" s="320">
        <v>44926</v>
      </c>
      <c r="G50" s="320">
        <v>44896</v>
      </c>
      <c r="H50" s="320">
        <v>44926</v>
      </c>
      <c r="I50" s="318">
        <v>100</v>
      </c>
      <c r="J50" s="318"/>
      <c r="K50" s="72"/>
      <c r="L50" s="72"/>
    </row>
    <row r="51" spans="1:12" ht="77.25" customHeight="1" x14ac:dyDescent="0.25">
      <c r="A51" s="74" t="s">
        <v>194</v>
      </c>
      <c r="B51" s="73" t="s">
        <v>450</v>
      </c>
      <c r="C51" s="318" t="s">
        <v>534</v>
      </c>
      <c r="D51" s="318" t="s">
        <v>534</v>
      </c>
      <c r="E51" s="318" t="s">
        <v>534</v>
      </c>
      <c r="F51" s="318" t="s">
        <v>534</v>
      </c>
      <c r="G51" s="318" t="s">
        <v>534</v>
      </c>
      <c r="H51" s="318" t="s">
        <v>534</v>
      </c>
      <c r="I51" s="135"/>
      <c r="J51" s="135"/>
      <c r="K51" s="72"/>
      <c r="L51" s="72"/>
    </row>
    <row r="52" spans="1:12" ht="71.25" customHeight="1" x14ac:dyDescent="0.25">
      <c r="A52" s="74" t="s">
        <v>192</v>
      </c>
      <c r="B52" s="73" t="s">
        <v>193</v>
      </c>
      <c r="C52" s="318" t="s">
        <v>534</v>
      </c>
      <c r="D52" s="318" t="s">
        <v>534</v>
      </c>
      <c r="E52" s="318" t="s">
        <v>534</v>
      </c>
      <c r="F52" s="318" t="s">
        <v>534</v>
      </c>
      <c r="G52" s="318" t="s">
        <v>534</v>
      </c>
      <c r="H52" s="318" t="s">
        <v>534</v>
      </c>
      <c r="I52" s="135"/>
      <c r="J52" s="135"/>
      <c r="K52" s="72"/>
      <c r="L52" s="72"/>
    </row>
    <row r="53" spans="1:12" ht="48" customHeight="1" x14ac:dyDescent="0.25">
      <c r="A53" s="74" t="s">
        <v>190</v>
      </c>
      <c r="B53" s="113" t="s">
        <v>451</v>
      </c>
      <c r="C53" s="320">
        <v>44896</v>
      </c>
      <c r="D53" s="320">
        <v>44926</v>
      </c>
      <c r="E53" s="320">
        <v>44926</v>
      </c>
      <c r="F53" s="320">
        <v>44926</v>
      </c>
      <c r="G53" s="320">
        <v>44896</v>
      </c>
      <c r="H53" s="320">
        <v>44926</v>
      </c>
      <c r="I53" s="318">
        <v>100</v>
      </c>
      <c r="J53" s="318"/>
      <c r="K53" s="72"/>
      <c r="L53" s="72"/>
    </row>
    <row r="54" spans="1:12" ht="46.5" customHeight="1" x14ac:dyDescent="0.25">
      <c r="A54" s="74" t="s">
        <v>452</v>
      </c>
      <c r="B54" s="73" t="s">
        <v>191</v>
      </c>
      <c r="C54" s="318" t="s">
        <v>534</v>
      </c>
      <c r="D54" s="318" t="s">
        <v>534</v>
      </c>
      <c r="E54" s="318" t="s">
        <v>534</v>
      </c>
      <c r="F54" s="318" t="s">
        <v>534</v>
      </c>
      <c r="G54" s="318" t="s">
        <v>534</v>
      </c>
      <c r="H54" s="318" t="s">
        <v>534</v>
      </c>
      <c r="I54" s="135"/>
      <c r="J54" s="135"/>
      <c r="K54" s="72"/>
      <c r="L54" s="7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2023-05-03T12:46:27Z</dcterms:modified>
</cp:coreProperties>
</file>